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2FEDA60D-FC62-4911-9960-B0309685CCE8}" xr6:coauthVersionLast="47" xr6:coauthVersionMax="47" xr10:uidLastSave="{00000000-0000-0000-0000-000000000000}"/>
  <bookViews>
    <workbookView xWindow="-120" yWindow="-120" windowWidth="38640" windowHeight="21240" activeTab="4" xr2:uid="{5D448918-97C2-4924-9BC7-5FEAA4AB7E9A}"/>
  </bookViews>
  <sheets>
    <sheet name="Clorofilla" sheetId="8" r:id="rId1"/>
    <sheet name="TOC" sheetId="3" r:id="rId2"/>
    <sheet name="TEP" sheetId="7" r:id="rId3"/>
    <sheet name="Batteri" sheetId="9" r:id="rId4"/>
    <sheet name="TEP_PdC" sheetId="10" r:id="rId5"/>
    <sheet name="TOC_PdC" sheetId="11" r:id="rId6"/>
  </sheets>
  <externalReferences>
    <externalReference r:id="rId7"/>
  </externalReferences>
  <definedNames>
    <definedName name="Akkkkk" localSheetId="2" hidden="1">[1]!XLSTAT_PDFNormal([0]!xdata1,105.104224916667,124.939676131401)</definedName>
    <definedName name="Akkkkk" hidden="1">[1]!XLSTAT_PDFNormal([0]!xdata1,105.104224916667,124.939676131401)</definedName>
    <definedName name="bb" localSheetId="2" hidden="1">[1]!XLSTAT_PDFNormal([0]!d,105.104224916667,124.939676131401)</definedName>
    <definedName name="bb" hidden="1">[1]!XLSTAT_PDFNormal([0]!d,105.104224916667,124.939676131401)</definedName>
    <definedName name="ccc" localSheetId="2" hidden="1">[1]!XLSTAT_PDFNormal([0]!xdata1,105.104224916667,124.939676131401)</definedName>
    <definedName name="ccc" hidden="1">[1]!XLSTAT_PDFNormal([0]!xdata1,105.104224916667,124.939676131401)</definedName>
    <definedName name="d" hidden="1">0+(ROW(OFFSET(#REF!,0,0,1000,1))-1)*0.600600600600601</definedName>
    <definedName name="ddd" localSheetId="2" hidden="1">[1]!XLSTAT_PDFNormal([0]!d,105.104224916667,124.939676131401)</definedName>
    <definedName name="ddd" hidden="1">[1]!XLSTAT_PDFNormal([0]!d,105.104224916667,124.939676131401)</definedName>
    <definedName name="f" hidden="1">0+(ROW(OFFSET(#REF!,0,0,1000,1))-1)*0.600600600600601</definedName>
    <definedName name="g" localSheetId="2" hidden="1">[1]!XLSTAT_PDFNormal([0]!d,105.104224916667,124.939676131401)</definedName>
    <definedName name="g" hidden="1">[1]!XLSTAT_PDFNormal([0]!d,105.104224916667,124.939676131401)</definedName>
    <definedName name="kkkk" localSheetId="2" hidden="1">[1]!XLSTAT_PDFNormal([0]!xdata1,105.104224916667,124.939676131401)</definedName>
    <definedName name="kkkk" hidden="1">[1]!XLSTAT_PDFNormal([0]!xdata1,105.104224916667,124.939676131401)</definedName>
    <definedName name="ll" localSheetId="2" hidden="1">[1]!XLSTAT_PDFNormal([0]!xdata1,105.104224916667,124.939676131401)</definedName>
    <definedName name="ll" hidden="1">[1]!XLSTAT_PDFNormal([0]!xdata1,105.104224916667,124.939676131401)</definedName>
    <definedName name="luglio" localSheetId="2" hidden="1">[1]!XLSTAT_PDFNormal([0]!xdata1,105.104224916667,124.939676131401)</definedName>
    <definedName name="luglio" hidden="1">[1]!XLSTAT_PDFNormal([0]!xdata1,105.104224916667,124.939676131401)</definedName>
    <definedName name="nn" hidden="1">0+(ROW(OFFSET(#REF!,0,0,1000,1))-1)*0.600600600600601</definedName>
    <definedName name="ppp" localSheetId="2" hidden="1">[1]!XLSTAT_PDFNormal([0]!xdata1,105.104224916667,124.939676131401)</definedName>
    <definedName name="ppp" hidden="1">[1]!XLSTAT_PDFNormal([0]!xdata1,105.104224916667,124.939676131401)</definedName>
    <definedName name="settembre" localSheetId="2" hidden="1">[1]!XLSTAT_PDFNormal([0]!xdata1,105.104224916667,124.939676131401)</definedName>
    <definedName name="settembre" hidden="1">[1]!XLSTAT_PDFNormal([0]!xdata1,105.104224916667,124.939676131401)</definedName>
    <definedName name="t" localSheetId="2" hidden="1">[1]!XLSTAT_PDFNormal([0]!xdata1,105.104224916667,124.939676131401)</definedName>
    <definedName name="t" hidden="1">[1]!XLSTAT_PDFNormal([0]!xdata1,105.104224916667,124.939676131401)</definedName>
    <definedName name="v" localSheetId="2" hidden="1">[1]!XLSTAT_PDFNormal([0]!xdata1,105.104224916667,124.939676131401)</definedName>
    <definedName name="v" hidden="1">[1]!XLSTAT_PDFNormal([0]!xdata1,105.104224916667,124.939676131401)</definedName>
    <definedName name="vv" hidden="1">0+(ROW(OFFSET(#REF!,0,0,1000,1))-1)*0.600600600600601</definedName>
    <definedName name="xdata1" hidden="1">0+(ROW(OFFSET(#REF!,0,0,1000,1))-1)*0.600600600600601</definedName>
    <definedName name="y" localSheetId="2" hidden="1">[1]!XLSTAT_PDFNormal([0]!xdata1,105.104224916667,124.939676131401)</definedName>
    <definedName name="y" hidden="1">[1]!XLSTAT_PDFNormal([0]!xdata1,105.104224916667,124.939676131401)</definedName>
    <definedName name="ydata1" localSheetId="2" hidden="1">[1]!XLSTAT_PDFNormal([0]!xdata1,105.104224916667,124.939676131401)</definedName>
    <definedName name="ydata1" hidden="1">[1]!XLSTAT_PDFNormal([0]!xdata1,105.104224916667,124.939676131401)</definedName>
    <definedName name="ydata2" localSheetId="2" hidden="1">[1]!XLSTAT_PDFNormal([0]!xdata1,105.104224916667,124.939676131401)</definedName>
    <definedName name="ydata2" hidden="1">[1]!XLSTAT_PDFNormal([0]!xdata1,105.104224916667,124.939676131401)</definedName>
    <definedName name="ydata3" localSheetId="2" hidden="1">[1]!XLSTAT_PDFNormal([0]!xdata1,105.104224916667,124.939676131401)</definedName>
    <definedName name="ydata3" hidden="1">[1]!XLSTAT_PDFNormal([0]!xdata1,105.104224916667,124.939676131401)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9" l="1"/>
  <c r="L9" i="9"/>
  <c r="M9" i="9"/>
  <c r="J9" i="9"/>
  <c r="C9" i="9"/>
  <c r="D9" i="9"/>
  <c r="E9" i="9"/>
  <c r="F9" i="9"/>
  <c r="G9" i="9"/>
  <c r="H9" i="9"/>
  <c r="I9" i="9"/>
  <c r="B9" i="9"/>
  <c r="M10" i="8"/>
  <c r="L10" i="8"/>
  <c r="K10" i="8"/>
  <c r="J10" i="8"/>
  <c r="I10" i="8"/>
  <c r="H10" i="8"/>
  <c r="G10" i="8"/>
  <c r="F10" i="8"/>
  <c r="E10" i="8"/>
  <c r="D10" i="8"/>
  <c r="C10" i="8"/>
  <c r="B10" i="8"/>
  <c r="M9" i="8"/>
  <c r="L9" i="8"/>
  <c r="K9" i="8"/>
  <c r="J9" i="8"/>
  <c r="I9" i="8"/>
  <c r="H9" i="8"/>
  <c r="G9" i="8"/>
  <c r="F9" i="8"/>
  <c r="E9" i="8"/>
  <c r="D9" i="8"/>
  <c r="C9" i="8"/>
  <c r="B9" i="8"/>
  <c r="G24" i="7" l="1"/>
  <c r="G23" i="7"/>
  <c r="G22" i="7"/>
  <c r="G21" i="7"/>
  <c r="G20" i="7"/>
  <c r="G19" i="7"/>
  <c r="G18" i="7"/>
  <c r="G17" i="7"/>
  <c r="G16" i="7"/>
  <c r="G15" i="7"/>
  <c r="G14" i="7"/>
  <c r="G13" i="7"/>
  <c r="M9" i="7"/>
  <c r="L9" i="7"/>
  <c r="K9" i="7"/>
  <c r="J9" i="7"/>
  <c r="I9" i="7"/>
  <c r="H9" i="7"/>
  <c r="G9" i="7"/>
  <c r="F9" i="7"/>
  <c r="E9" i="7"/>
  <c r="D9" i="7"/>
  <c r="C9" i="7"/>
  <c r="B9" i="7"/>
  <c r="N8" i="7"/>
  <c r="C20" i="3" l="1"/>
  <c r="D20" i="3"/>
  <c r="E20" i="3"/>
  <c r="F20" i="3"/>
  <c r="G20" i="3"/>
  <c r="H20" i="3"/>
  <c r="I20" i="3"/>
  <c r="J20" i="3"/>
  <c r="K20" i="3"/>
  <c r="L20" i="3"/>
  <c r="M20" i="3"/>
  <c r="B20" i="3"/>
  <c r="C19" i="3"/>
  <c r="D19" i="3"/>
  <c r="E19" i="3"/>
  <c r="F19" i="3"/>
  <c r="G19" i="3"/>
  <c r="H19" i="3"/>
  <c r="I19" i="3"/>
  <c r="J19" i="3"/>
  <c r="K19" i="3"/>
  <c r="L19" i="3"/>
  <c r="M19" i="3"/>
  <c r="B19" i="3"/>
  <c r="AM13" i="3"/>
  <c r="AK13" i="3"/>
  <c r="AI13" i="3"/>
  <c r="AG13" i="3"/>
  <c r="AE13" i="3"/>
  <c r="AC13" i="3"/>
  <c r="AA13" i="3"/>
  <c r="Y13" i="3"/>
  <c r="W13" i="3"/>
  <c r="U13" i="3"/>
  <c r="S13" i="3"/>
  <c r="Q13" i="3"/>
  <c r="AM12" i="3"/>
  <c r="AK12" i="3"/>
  <c r="AI12" i="3"/>
  <c r="AG12" i="3"/>
  <c r="AE12" i="3"/>
  <c r="AC12" i="3"/>
  <c r="AA12" i="3"/>
  <c r="Y12" i="3"/>
  <c r="W12" i="3"/>
  <c r="U12" i="3"/>
  <c r="S12" i="3"/>
  <c r="Q12" i="3"/>
  <c r="AM11" i="3"/>
  <c r="AK11" i="3"/>
  <c r="AI11" i="3"/>
  <c r="AG11" i="3"/>
  <c r="AE11" i="3"/>
  <c r="AC11" i="3"/>
  <c r="AA11" i="3"/>
  <c r="Y11" i="3"/>
  <c r="W11" i="3"/>
  <c r="U11" i="3"/>
  <c r="S11" i="3"/>
  <c r="Q11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AM9" i="3"/>
  <c r="AK9" i="3"/>
  <c r="AI9" i="3"/>
  <c r="AG9" i="3"/>
  <c r="AE9" i="3"/>
  <c r="AC9" i="3"/>
  <c r="AA9" i="3"/>
  <c r="Y9" i="3"/>
  <c r="W9" i="3"/>
  <c r="U9" i="3"/>
  <c r="S9" i="3"/>
  <c r="Q9" i="3"/>
  <c r="AM8" i="3"/>
  <c r="AK8" i="3"/>
  <c r="AI8" i="3"/>
  <c r="AG8" i="3"/>
  <c r="AE8" i="3"/>
  <c r="AC8" i="3"/>
  <c r="AA8" i="3"/>
  <c r="Y8" i="3"/>
  <c r="W8" i="3"/>
  <c r="U8" i="3"/>
  <c r="S8" i="3"/>
  <c r="Q8" i="3"/>
  <c r="AM7" i="3"/>
  <c r="AK7" i="3"/>
  <c r="AI7" i="3"/>
  <c r="AG7" i="3"/>
  <c r="AE7" i="3"/>
  <c r="AC7" i="3"/>
  <c r="AA7" i="3"/>
  <c r="Y7" i="3"/>
  <c r="W7" i="3"/>
  <c r="U7" i="3"/>
  <c r="S7" i="3"/>
  <c r="Q7" i="3"/>
  <c r="AM6" i="3"/>
  <c r="AK6" i="3"/>
  <c r="AI6" i="3"/>
  <c r="AG6" i="3"/>
  <c r="AE6" i="3"/>
  <c r="AC6" i="3"/>
  <c r="AA6" i="3"/>
  <c r="Y6" i="3"/>
  <c r="W6" i="3"/>
  <c r="U6" i="3"/>
  <c r="S6" i="3"/>
  <c r="Q6" i="3"/>
  <c r="T6" i="3" l="1"/>
  <c r="R15" i="3" s="1"/>
  <c r="AL6" i="3"/>
  <c r="AA15" i="3" s="1"/>
  <c r="AJ6" i="3"/>
  <c r="Z15" i="3" s="1"/>
  <c r="AB6" i="3"/>
  <c r="V15" i="3" s="1"/>
  <c r="T11" i="3"/>
  <c r="R16" i="3" s="1"/>
  <c r="R18" i="3" s="1"/>
  <c r="AJ11" i="3"/>
  <c r="Z16" i="3" s="1"/>
  <c r="AN6" i="3"/>
  <c r="AB15" i="3" s="1"/>
  <c r="AB11" i="3"/>
  <c r="V16" i="3" s="1"/>
  <c r="Z6" i="3"/>
  <c r="U15" i="3" s="1"/>
  <c r="AD6" i="3"/>
  <c r="W15" i="3" s="1"/>
  <c r="V11" i="3"/>
  <c r="S16" i="3" s="1"/>
  <c r="AL11" i="3"/>
  <c r="AA16" i="3" s="1"/>
  <c r="AF6" i="3"/>
  <c r="X15" i="3" s="1"/>
  <c r="X11" i="3"/>
  <c r="T16" i="3" s="1"/>
  <c r="AN11" i="3"/>
  <c r="AB16" i="3" s="1"/>
  <c r="R6" i="3"/>
  <c r="Q15" i="3" s="1"/>
  <c r="AD11" i="3"/>
  <c r="W16" i="3" s="1"/>
  <c r="AH6" i="3"/>
  <c r="Y15" i="3" s="1"/>
  <c r="AF11" i="3"/>
  <c r="X16" i="3" s="1"/>
  <c r="V6" i="3"/>
  <c r="S15" i="3" s="1"/>
  <c r="X6" i="3"/>
  <c r="T15" i="3" s="1"/>
  <c r="R11" i="3"/>
  <c r="Q16" i="3" s="1"/>
  <c r="Z11" i="3"/>
  <c r="U16" i="3" s="1"/>
  <c r="AH11" i="3"/>
  <c r="Y16" i="3" s="1"/>
  <c r="S18" i="3" l="1"/>
  <c r="AB18" i="3"/>
  <c r="Q18" i="3"/>
  <c r="AA18" i="3"/>
  <c r="X18" i="3"/>
  <c r="V18" i="3"/>
  <c r="U18" i="3"/>
  <c r="T18" i="3"/>
  <c r="Z18" i="3"/>
  <c r="W18" i="3"/>
  <c r="Y18" i="3"/>
  <c r="Q21" i="3" l="1"/>
</calcChain>
</file>

<file path=xl/sharedStrings.xml><?xml version="1.0" encoding="utf-8"?>
<sst xmlns="http://schemas.openxmlformats.org/spreadsheetml/2006/main" count="168" uniqueCount="62">
  <si>
    <t>Clorofilla a con Phyto PAM  µg/L</t>
  </si>
  <si>
    <t>Ghiffa</t>
  </si>
  <si>
    <t>m</t>
  </si>
  <si>
    <t>EUF</t>
  </si>
  <si>
    <t>ghiffa</t>
  </si>
  <si>
    <t>media</t>
  </si>
  <si>
    <t>dev.st</t>
  </si>
  <si>
    <t>GHIFFA</t>
  </si>
  <si>
    <t>media ponderata</t>
  </si>
  <si>
    <t>TOC</t>
  </si>
  <si>
    <t>µg TOC/L</t>
  </si>
  <si>
    <t>SUP</t>
  </si>
  <si>
    <t>5 MT</t>
  </si>
  <si>
    <t>10 MT</t>
  </si>
  <si>
    <t>15 MT</t>
  </si>
  <si>
    <t>20 MT</t>
  </si>
  <si>
    <t>50 MT</t>
  </si>
  <si>
    <t>100 MT</t>
  </si>
  <si>
    <t>350 MT</t>
  </si>
  <si>
    <t>EUFO</t>
  </si>
  <si>
    <t>0-20m</t>
  </si>
  <si>
    <t>20-350m</t>
  </si>
  <si>
    <t>annuale TOC</t>
  </si>
  <si>
    <t>per CH pannello di controllo</t>
  </si>
  <si>
    <t>totale</t>
  </si>
  <si>
    <t>Media</t>
  </si>
  <si>
    <t>TEP</t>
  </si>
  <si>
    <t>µg C TEP/L</t>
  </si>
  <si>
    <t>media annuale</t>
  </si>
  <si>
    <t>EUF TEP</t>
  </si>
  <si>
    <t>EUF TOC</t>
  </si>
  <si>
    <t>%TEP</t>
  </si>
  <si>
    <t>16/01/2023</t>
  </si>
  <si>
    <t>13/02/2023</t>
  </si>
  <si>
    <t>13/03/2023</t>
  </si>
  <si>
    <t>17/4/2023</t>
  </si>
  <si>
    <t>15/05/2023</t>
  </si>
  <si>
    <t>17/07/2023</t>
  </si>
  <si>
    <t>29/08/2023</t>
  </si>
  <si>
    <t>13/11/2023</t>
  </si>
  <si>
    <t>dev.st.</t>
  </si>
  <si>
    <t>L. Maggiore TOC 2023</t>
  </si>
  <si>
    <t>Gen</t>
  </si>
  <si>
    <t>Feb</t>
  </si>
  <si>
    <t>Mar</t>
  </si>
  <si>
    <t>Giu</t>
  </si>
  <si>
    <t>Ago</t>
  </si>
  <si>
    <t>Lug</t>
  </si>
  <si>
    <t>Set</t>
  </si>
  <si>
    <t>Ott</t>
  </si>
  <si>
    <t>Nov</t>
  </si>
  <si>
    <t>Apr</t>
  </si>
  <si>
    <t>Mag</t>
  </si>
  <si>
    <t>Dic</t>
  </si>
  <si>
    <t xml:space="preserve">Batteri </t>
  </si>
  <si>
    <t>Dev.st.</t>
  </si>
  <si>
    <t>cells/ml</t>
  </si>
  <si>
    <t>TEP valori ponderati</t>
  </si>
  <si>
    <t>µg C/L</t>
  </si>
  <si>
    <t>anni</t>
  </si>
  <si>
    <t>TOC Ghiffa</t>
  </si>
  <si>
    <t>09/08/023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</si>
</sst>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[$-410]mmm\-yy;@"/>
  </numFmts>
  <fonts count="3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0070C0"/>
      <name val="Arial"/>
      <family val="2"/>
    </font>
    <font>
      <sz val="10"/>
      <color rgb="FF00B05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21" fillId="0" borderId="0"/>
  </cellStyleXfs>
  <cellXfs count="136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1" applyFont="1"/>
    <xf numFmtId="0" fontId="4" fillId="0" borderId="0" xfId="0" applyFont="1"/>
    <xf numFmtId="1" fontId="3" fillId="0" borderId="0" xfId="1" applyNumberFormat="1" applyFont="1"/>
    <xf numFmtId="1" fontId="4" fillId="0" borderId="0" xfId="0" applyNumberFormat="1" applyFont="1"/>
    <xf numFmtId="2" fontId="1" fillId="0" borderId="0" xfId="0" applyNumberFormat="1" applyFont="1" applyAlignment="1">
      <alignment horizontal="center"/>
    </xf>
    <xf numFmtId="0" fontId="6" fillId="0" borderId="0" xfId="1" applyFont="1"/>
    <xf numFmtId="0" fontId="5" fillId="0" borderId="0" xfId="1" applyFont="1"/>
    <xf numFmtId="0" fontId="3" fillId="0" borderId="0" xfId="0" applyFont="1"/>
    <xf numFmtId="14" fontId="3" fillId="0" borderId="0" xfId="0" applyNumberFormat="1" applyFont="1" applyAlignment="1">
      <alignment horizontal="right"/>
    </xf>
    <xf numFmtId="14" fontId="6" fillId="0" borderId="0" xfId="1" applyNumberFormat="1" applyFont="1" applyAlignment="1">
      <alignment horizontal="center"/>
    </xf>
    <xf numFmtId="0" fontId="4" fillId="0" borderId="2" xfId="0" applyFont="1" applyBorder="1"/>
    <xf numFmtId="164" fontId="3" fillId="0" borderId="0" xfId="0" applyNumberFormat="1" applyFont="1"/>
    <xf numFmtId="1" fontId="8" fillId="0" borderId="1" xfId="0" applyNumberFormat="1" applyFont="1" applyBorder="1"/>
    <xf numFmtId="164" fontId="8" fillId="0" borderId="3" xfId="0" applyNumberFormat="1" applyFont="1" applyBorder="1"/>
    <xf numFmtId="1" fontId="8" fillId="0" borderId="3" xfId="0" applyNumberFormat="1" applyFont="1" applyBorder="1"/>
    <xf numFmtId="1" fontId="4" fillId="0" borderId="3" xfId="0" applyNumberFormat="1" applyFont="1" applyBorder="1"/>
    <xf numFmtId="1" fontId="9" fillId="0" borderId="1" xfId="0" applyNumberFormat="1" applyFont="1" applyBorder="1"/>
    <xf numFmtId="164" fontId="10" fillId="0" borderId="3" xfId="0" applyNumberFormat="1" applyFont="1" applyBorder="1"/>
    <xf numFmtId="1" fontId="4" fillId="0" borderId="1" xfId="0" applyNumberFormat="1" applyFont="1" applyBorder="1"/>
    <xf numFmtId="1" fontId="4" fillId="0" borderId="4" xfId="0" applyNumberFormat="1" applyFont="1" applyBorder="1"/>
    <xf numFmtId="1" fontId="4" fillId="0" borderId="5" xfId="0" applyNumberFormat="1" applyFont="1" applyBorder="1"/>
    <xf numFmtId="164" fontId="3" fillId="0" borderId="0" xfId="1" applyNumberFormat="1" applyFont="1"/>
    <xf numFmtId="164" fontId="0" fillId="0" borderId="0" xfId="0" applyNumberFormat="1"/>
    <xf numFmtId="1" fontId="3" fillId="0" borderId="0" xfId="2" applyNumberFormat="1" applyFont="1"/>
    <xf numFmtId="0" fontId="3" fillId="0" borderId="0" xfId="2" applyFont="1"/>
    <xf numFmtId="0" fontId="7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18" fillId="0" borderId="0" xfId="3"/>
    <xf numFmtId="0" fontId="14" fillId="2" borderId="0" xfId="3" applyFont="1" applyFill="1" applyAlignment="1">
      <alignment horizontal="center"/>
    </xf>
    <xf numFmtId="14" fontId="2" fillId="0" borderId="0" xfId="3" applyNumberFormat="1" applyFont="1"/>
    <xf numFmtId="14" fontId="18" fillId="0" borderId="0" xfId="3" applyNumberFormat="1"/>
    <xf numFmtId="0" fontId="3" fillId="0" borderId="0" xfId="3" applyFont="1" applyAlignment="1">
      <alignment horizontal="left"/>
    </xf>
    <xf numFmtId="0" fontId="14" fillId="0" borderId="0" xfId="3" applyFont="1" applyAlignment="1">
      <alignment horizontal="center"/>
    </xf>
    <xf numFmtId="1" fontId="15" fillId="0" borderId="0" xfId="3" applyNumberFormat="1" applyFont="1"/>
    <xf numFmtId="0" fontId="2" fillId="0" borderId="0" xfId="3" applyFont="1" applyAlignment="1">
      <alignment horizontal="center"/>
    </xf>
    <xf numFmtId="1" fontId="16" fillId="0" borderId="0" xfId="3" applyNumberFormat="1" applyFont="1"/>
    <xf numFmtId="1" fontId="17" fillId="0" borderId="0" xfId="3" applyNumberFormat="1" applyFont="1"/>
    <xf numFmtId="1" fontId="18" fillId="0" borderId="0" xfId="3" applyNumberFormat="1"/>
    <xf numFmtId="0" fontId="18" fillId="0" borderId="0" xfId="3" applyAlignment="1">
      <alignment horizontal="center"/>
    </xf>
    <xf numFmtId="164" fontId="18" fillId="0" borderId="0" xfId="3" applyNumberFormat="1"/>
    <xf numFmtId="2" fontId="18" fillId="0" borderId="0" xfId="3" applyNumberFormat="1"/>
    <xf numFmtId="2" fontId="18" fillId="0" borderId="0" xfId="3" applyNumberFormat="1" applyAlignment="1">
      <alignment horizontal="right"/>
    </xf>
    <xf numFmtId="1" fontId="2" fillId="0" borderId="0" xfId="3" applyNumberFormat="1" applyFont="1"/>
    <xf numFmtId="164" fontId="2" fillId="0" borderId="0" xfId="3" applyNumberFormat="1" applyFont="1"/>
    <xf numFmtId="0" fontId="4" fillId="0" borderId="0" xfId="3" applyFont="1"/>
    <xf numFmtId="1" fontId="4" fillId="0" borderId="0" xfId="3" applyNumberFormat="1" applyFont="1"/>
    <xf numFmtId="0" fontId="11" fillId="0" borderId="0" xfId="3" applyFont="1" applyAlignment="1">
      <alignment horizontal="left"/>
    </xf>
    <xf numFmtId="164" fontId="12" fillId="0" borderId="0" xfId="3" applyNumberFormat="1" applyFont="1"/>
    <xf numFmtId="14" fontId="2" fillId="0" borderId="0" xfId="3" applyNumberFormat="1" applyFont="1" applyAlignment="1">
      <alignment horizontal="center"/>
    </xf>
    <xf numFmtId="164" fontId="2" fillId="0" borderId="0" xfId="3" applyNumberFormat="1" applyFont="1" applyAlignment="1">
      <alignment horizontal="center"/>
    </xf>
    <xf numFmtId="1" fontId="12" fillId="0" borderId="0" xfId="3" applyNumberFormat="1" applyFont="1"/>
    <xf numFmtId="1" fontId="2" fillId="0" borderId="0" xfId="3" applyNumberFormat="1" applyFont="1" applyAlignment="1">
      <alignment horizontal="center"/>
    </xf>
    <xf numFmtId="1" fontId="13" fillId="0" borderId="0" xfId="3" applyNumberFormat="1" applyFont="1" applyAlignment="1">
      <alignment horizontal="center"/>
    </xf>
    <xf numFmtId="0" fontId="13" fillId="0" borderId="0" xfId="3" applyFont="1"/>
    <xf numFmtId="164" fontId="18" fillId="0" borderId="0" xfId="4" applyNumberFormat="1"/>
    <xf numFmtId="164" fontId="19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3" applyFont="1"/>
    <xf numFmtId="0" fontId="20" fillId="0" borderId="0" xfId="0" applyFont="1"/>
    <xf numFmtId="2" fontId="14" fillId="0" borderId="0" xfId="0" applyNumberFormat="1" applyFont="1"/>
    <xf numFmtId="0" fontId="14" fillId="0" borderId="0" xfId="0" applyFont="1"/>
    <xf numFmtId="14" fontId="2" fillId="0" borderId="0" xfId="3" applyNumberFormat="1" applyFont="1" applyAlignment="1">
      <alignment horizontal="right"/>
    </xf>
    <xf numFmtId="14" fontId="18" fillId="0" borderId="0" xfId="3" applyNumberFormat="1" applyAlignment="1">
      <alignment horizontal="right"/>
    </xf>
    <xf numFmtId="14" fontId="3" fillId="0" borderId="0" xfId="1" applyNumberFormat="1" applyFont="1"/>
    <xf numFmtId="0" fontId="3" fillId="0" borderId="1" xfId="0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" fontId="12" fillId="0" borderId="0" xfId="0" applyNumberFormat="1" applyFont="1"/>
    <xf numFmtId="0" fontId="21" fillId="0" borderId="0" xfId="5"/>
    <xf numFmtId="0" fontId="0" fillId="0" borderId="0" xfId="5" applyFont="1"/>
    <xf numFmtId="0" fontId="24" fillId="0" borderId="0" xfId="5" applyFont="1" applyAlignment="1">
      <alignment horizontal="right"/>
    </xf>
    <xf numFmtId="0" fontId="24" fillId="2" borderId="0" xfId="5" applyFont="1" applyFill="1" applyAlignment="1">
      <alignment horizontal="right"/>
    </xf>
    <xf numFmtId="0" fontId="25" fillId="0" borderId="0" xfId="5" applyFont="1" applyAlignment="1">
      <alignment horizontal="right"/>
    </xf>
    <xf numFmtId="164" fontId="24" fillId="0" borderId="0" xfId="5" applyNumberFormat="1" applyFont="1" applyAlignment="1">
      <alignment horizontal="right"/>
    </xf>
    <xf numFmtId="1" fontId="24" fillId="0" borderId="0" xfId="5" applyNumberFormat="1" applyFont="1" applyAlignment="1">
      <alignment horizontal="right"/>
    </xf>
    <xf numFmtId="14" fontId="25" fillId="0" borderId="0" xfId="5" applyNumberFormat="1" applyFont="1" applyAlignment="1">
      <alignment horizontal="right"/>
    </xf>
    <xf numFmtId="164" fontId="25" fillId="0" borderId="0" xfId="5" applyNumberFormat="1" applyFont="1" applyAlignment="1">
      <alignment horizontal="right"/>
    </xf>
    <xf numFmtId="0" fontId="2" fillId="0" borderId="0" xfId="5" applyFont="1"/>
    <xf numFmtId="164" fontId="23" fillId="0" borderId="0" xfId="5" applyNumberFormat="1" applyFont="1" applyAlignment="1">
      <alignment horizontal="center"/>
    </xf>
    <xf numFmtId="14" fontId="24" fillId="0" borderId="0" xfId="5" applyNumberFormat="1" applyFont="1" applyAlignment="1">
      <alignment horizontal="right" vertical="center" wrapText="1"/>
    </xf>
    <xf numFmtId="1" fontId="24" fillId="0" borderId="0" xfId="5" applyNumberFormat="1" applyFont="1" applyAlignment="1">
      <alignment horizontal="right" vertical="center" wrapText="1"/>
    </xf>
    <xf numFmtId="0" fontId="23" fillId="0" borderId="0" xfId="5" applyFont="1"/>
    <xf numFmtId="14" fontId="24" fillId="0" borderId="0" xfId="0" applyNumberFormat="1" applyFont="1"/>
    <xf numFmtId="164" fontId="24" fillId="0" borderId="0" xfId="0" applyNumberFormat="1" applyFont="1"/>
    <xf numFmtId="0" fontId="24" fillId="0" borderId="0" xfId="5" applyFont="1"/>
    <xf numFmtId="0" fontId="20" fillId="0" borderId="0" xfId="5" applyFont="1"/>
    <xf numFmtId="164" fontId="24" fillId="0" borderId="0" xfId="5" applyNumberFormat="1" applyFont="1"/>
    <xf numFmtId="0" fontId="26" fillId="0" borderId="0" xfId="5" applyFont="1" applyAlignment="1">
      <alignment horizontal="right"/>
    </xf>
    <xf numFmtId="0" fontId="26" fillId="0" borderId="0" xfId="5" applyFont="1"/>
    <xf numFmtId="1" fontId="20" fillId="0" borderId="0" xfId="5" applyNumberFormat="1" applyFont="1" applyAlignment="1">
      <alignment horizontal="right" vertical="center" wrapText="1"/>
    </xf>
    <xf numFmtId="1" fontId="26" fillId="0" borderId="0" xfId="5" applyNumberFormat="1" applyFont="1" applyAlignment="1">
      <alignment horizontal="right"/>
    </xf>
    <xf numFmtId="0" fontId="20" fillId="0" borderId="0" xfId="5" applyFont="1" applyAlignment="1">
      <alignment horizontal="right"/>
    </xf>
    <xf numFmtId="1" fontId="16" fillId="0" borderId="0" xfId="2" applyNumberFormat="1" applyFont="1"/>
    <xf numFmtId="14" fontId="26" fillId="0" borderId="0" xfId="5" applyNumberFormat="1" applyFont="1" applyAlignment="1">
      <alignment horizontal="right" vertical="center" wrapText="1"/>
    </xf>
    <xf numFmtId="164" fontId="26" fillId="0" borderId="0" xfId="5" applyNumberFormat="1" applyFont="1" applyAlignment="1">
      <alignment horizontal="right" vertical="center" wrapText="1"/>
    </xf>
    <xf numFmtId="0" fontId="27" fillId="0" borderId="0" xfId="5" applyFont="1" applyAlignment="1">
      <alignment horizontal="center" vertical="center" wrapText="1"/>
    </xf>
    <xf numFmtId="0" fontId="28" fillId="0" borderId="0" xfId="5" applyFont="1" applyAlignment="1">
      <alignment horizontal="center" vertical="center" wrapText="1"/>
    </xf>
    <xf numFmtId="1" fontId="27" fillId="0" borderId="0" xfId="5" applyNumberFormat="1" applyFont="1" applyAlignment="1">
      <alignment horizontal="center" vertical="center" wrapText="1"/>
    </xf>
    <xf numFmtId="164" fontId="28" fillId="0" borderId="0" xfId="5" applyNumberFormat="1" applyFont="1" applyAlignment="1">
      <alignment horizontal="center" vertical="center" wrapText="1"/>
    </xf>
    <xf numFmtId="1" fontId="28" fillId="0" borderId="0" xfId="5" applyNumberFormat="1" applyFont="1" applyAlignment="1">
      <alignment horizontal="center" vertical="center" wrapText="1"/>
    </xf>
    <xf numFmtId="14" fontId="20" fillId="0" borderId="0" xfId="0" applyNumberFormat="1" applyFont="1"/>
    <xf numFmtId="1" fontId="20" fillId="0" borderId="0" xfId="0" applyNumberFormat="1" applyFont="1"/>
    <xf numFmtId="164" fontId="26" fillId="0" borderId="0" xfId="5" applyNumberFormat="1" applyFont="1" applyAlignment="1">
      <alignment horizontal="right"/>
    </xf>
    <xf numFmtId="164" fontId="20" fillId="0" borderId="0" xfId="0" applyNumberFormat="1" applyFont="1"/>
    <xf numFmtId="1" fontId="29" fillId="0" borderId="0" xfId="5" applyNumberFormat="1" applyFont="1" applyAlignment="1">
      <alignment horizontal="center" vertical="center" wrapText="1"/>
    </xf>
    <xf numFmtId="14" fontId="28" fillId="0" borderId="0" xfId="5" applyNumberFormat="1" applyFont="1" applyAlignment="1">
      <alignment vertical="center" wrapText="1"/>
    </xf>
    <xf numFmtId="0" fontId="25" fillId="0" borderId="0" xfId="5" applyFont="1"/>
    <xf numFmtId="164" fontId="30" fillId="0" borderId="0" xfId="5" applyNumberFormat="1" applyFont="1" applyAlignment="1">
      <alignment horizontal="center" vertical="center" wrapText="1"/>
    </xf>
    <xf numFmtId="14" fontId="30" fillId="0" borderId="0" xfId="5" applyNumberFormat="1" applyFont="1" applyAlignment="1">
      <alignment vertical="center" wrapText="1"/>
    </xf>
    <xf numFmtId="1" fontId="31" fillId="0" borderId="0" xfId="5" applyNumberFormat="1" applyFont="1" applyAlignment="1">
      <alignment horizontal="center" vertical="center" wrapText="1"/>
    </xf>
    <xf numFmtId="0" fontId="31" fillId="0" borderId="0" xfId="5" applyFont="1"/>
    <xf numFmtId="0" fontId="32" fillId="0" borderId="0" xfId="5" applyFont="1" applyAlignment="1">
      <alignment horizontal="right"/>
    </xf>
    <xf numFmtId="0" fontId="31" fillId="0" borderId="0" xfId="5" applyFont="1" applyAlignment="1">
      <alignment horizontal="right"/>
    </xf>
    <xf numFmtId="1" fontId="25" fillId="0" borderId="0" xfId="5" applyNumberFormat="1" applyFont="1" applyAlignment="1">
      <alignment horizontal="right"/>
    </xf>
    <xf numFmtId="1" fontId="32" fillId="0" borderId="0" xfId="5" applyNumberFormat="1" applyFont="1" applyAlignment="1">
      <alignment horizontal="right"/>
    </xf>
    <xf numFmtId="14" fontId="24" fillId="0" borderId="0" xfId="5" applyNumberFormat="1" applyFont="1"/>
    <xf numFmtId="0" fontId="22" fillId="0" borderId="0" xfId="5" applyFont="1"/>
    <xf numFmtId="14" fontId="0" fillId="0" borderId="0" xfId="0" applyNumberFormat="1"/>
    <xf numFmtId="0" fontId="33" fillId="3" borderId="0" xfId="0" applyFont="1" applyFill="1" applyAlignment="1">
      <alignment horizontal="center" vertical="center"/>
    </xf>
    <xf numFmtId="0" fontId="34" fillId="0" borderId="6" xfId="0" applyFont="1" applyBorder="1" applyAlignment="1">
      <alignment horizontal="right" vertical="center" wrapText="1"/>
    </xf>
    <xf numFmtId="165" fontId="34" fillId="0" borderId="7" xfId="0" applyNumberFormat="1" applyFont="1" applyBorder="1" applyAlignment="1">
      <alignment horizontal="right" vertical="center" wrapText="1"/>
    </xf>
    <xf numFmtId="0" fontId="34" fillId="0" borderId="8" xfId="0" applyFont="1" applyBorder="1" applyAlignment="1">
      <alignment horizontal="right" vertical="center" wrapText="1"/>
    </xf>
    <xf numFmtId="165" fontId="34" fillId="0" borderId="9" xfId="0" applyNumberFormat="1" applyFont="1" applyBorder="1" applyAlignment="1">
      <alignment horizontal="right" vertical="center" wrapText="1"/>
    </xf>
    <xf numFmtId="165" fontId="0" fillId="0" borderId="0" xfId="0" applyNumberFormat="1"/>
    <xf numFmtId="166" fontId="24" fillId="0" borderId="0" xfId="5" applyNumberFormat="1" applyFont="1" applyAlignment="1">
      <alignment horizontal="right"/>
    </xf>
    <xf numFmtId="166" fontId="24" fillId="0" borderId="0" xfId="2" applyNumberFormat="1" applyFont="1" applyAlignment="1">
      <alignment horizontal="right"/>
    </xf>
    <xf numFmtId="166" fontId="24" fillId="0" borderId="0" xfId="5" applyNumberFormat="1" applyFont="1" applyAlignment="1">
      <alignment horizontal="right" vertical="center" wrapText="1"/>
    </xf>
    <xf numFmtId="166" fontId="24" fillId="0" borderId="0" xfId="0" applyNumberFormat="1" applyFont="1"/>
    <xf numFmtId="166" fontId="24" fillId="0" borderId="0" xfId="0" applyNumberFormat="1" applyFont="1" applyAlignment="1">
      <alignment horizontal="right"/>
    </xf>
    <xf numFmtId="0" fontId="35" fillId="0" borderId="0" xfId="0" applyFont="1"/>
  </cellXfs>
  <cellStyles count="6">
    <cellStyle name="Normale" xfId="0" builtinId="0"/>
    <cellStyle name="Normale 2" xfId="1" xr:uid="{84632F31-AAB5-4721-9410-308204994109}"/>
    <cellStyle name="Normale 2 2" xfId="2" xr:uid="{01775992-F893-463F-B2B8-13C093B26CA1}"/>
    <cellStyle name="Normale 2 3" xfId="5" xr:uid="{702013C0-5D21-4B59-9638-76EBC8C3B9D4}"/>
    <cellStyle name="Normale 3" xfId="3" xr:uid="{4635D2DB-B4F9-4126-820C-9DD5FE170FBF}"/>
    <cellStyle name="Normale_2023_08_29 LM Ghiffa" xfId="4" xr:uid="{EF2391EC-FECA-4AC1-9B8F-9E9416F9F9A5}"/>
  </cellStyles>
  <dxfs count="0"/>
  <tableStyles count="0" defaultTableStyle="TableStyleMedium2" defaultPivotStyle="PivotStyleLight16"/>
  <colors>
    <mruColors>
      <color rgb="FF1DFF8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L.Maggiore - Ghiffa   TEP (Transparent exopolymeric particles)</a:t>
            </a:r>
          </a:p>
          <a:p>
            <a:pPr>
              <a:defRPr b="1">
                <a:solidFill>
                  <a:schemeClr val="tx1"/>
                </a:solidFill>
              </a:defRPr>
            </a:pPr>
            <a:r>
              <a:rPr lang="en-US" b="1">
                <a:solidFill>
                  <a:schemeClr val="tx1"/>
                </a:solidFill>
              </a:rPr>
              <a:t>media ponderata 0-20 m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318865085372716"/>
          <c:y val="0.14390682831204604"/>
          <c:w val="0.76216467751577754"/>
          <c:h val="0.6369103348564754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TEP_PdC!$A$4:$A$84</c:f>
              <c:numCache>
                <c:formatCode>[$-410]mmm\-yy;@</c:formatCode>
                <c:ptCount val="81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45089</c:v>
                </c:pt>
                <c:pt idx="75">
                  <c:v>45124</c:v>
                </c:pt>
                <c:pt idx="76">
                  <c:v>45147</c:v>
                </c:pt>
                <c:pt idx="77">
                  <c:v>45167</c:v>
                </c:pt>
                <c:pt idx="78">
                  <c:v>45208</c:v>
                </c:pt>
                <c:pt idx="79">
                  <c:v>45243</c:v>
                </c:pt>
                <c:pt idx="80">
                  <c:v>45271</c:v>
                </c:pt>
              </c:numCache>
            </c:numRef>
          </c:cat>
          <c:val>
            <c:numRef>
              <c:f>TEP_PdC!$B$4:$B$84</c:f>
              <c:numCache>
                <c:formatCode>0</c:formatCode>
                <c:ptCount val="81"/>
                <c:pt idx="0" formatCode="General">
                  <c:v>5.0999999999999996</c:v>
                </c:pt>
                <c:pt idx="1">
                  <c:v>147.6</c:v>
                </c:pt>
                <c:pt idx="2" formatCode="General">
                  <c:v>165</c:v>
                </c:pt>
                <c:pt idx="3" formatCode="General">
                  <c:v>21.2</c:v>
                </c:pt>
                <c:pt idx="4" formatCode="General">
                  <c:v>20.100000000000001</c:v>
                </c:pt>
                <c:pt idx="5" formatCode="General">
                  <c:v>65.3</c:v>
                </c:pt>
                <c:pt idx="6" formatCode="0.0">
                  <c:v>77.099999999999994</c:v>
                </c:pt>
                <c:pt idx="7" formatCode="0.0">
                  <c:v>301</c:v>
                </c:pt>
                <c:pt idx="8" formatCode="0.0">
                  <c:v>196.9</c:v>
                </c:pt>
                <c:pt idx="9" formatCode="0.0">
                  <c:v>18.899999999999999</c:v>
                </c:pt>
                <c:pt idx="10" formatCode="0.0">
                  <c:v>81.7</c:v>
                </c:pt>
                <c:pt idx="11" formatCode="0.0">
                  <c:v>82.4</c:v>
                </c:pt>
                <c:pt idx="12" formatCode="0.0">
                  <c:v>182.3</c:v>
                </c:pt>
                <c:pt idx="13">
                  <c:v>225.8</c:v>
                </c:pt>
                <c:pt idx="14">
                  <c:v>129.19999999999999</c:v>
                </c:pt>
                <c:pt idx="15">
                  <c:v>38.6</c:v>
                </c:pt>
                <c:pt idx="16">
                  <c:v>69.7</c:v>
                </c:pt>
                <c:pt idx="17">
                  <c:v>491.6</c:v>
                </c:pt>
                <c:pt idx="18">
                  <c:v>501.8</c:v>
                </c:pt>
                <c:pt idx="19">
                  <c:v>66</c:v>
                </c:pt>
                <c:pt idx="20">
                  <c:v>26</c:v>
                </c:pt>
                <c:pt idx="21">
                  <c:v>14.908606125000002</c:v>
                </c:pt>
                <c:pt idx="22">
                  <c:v>67.836604499999993</c:v>
                </c:pt>
                <c:pt idx="23">
                  <c:v>48.580576799999996</c:v>
                </c:pt>
                <c:pt idx="24">
                  <c:v>141.51407681250001</c:v>
                </c:pt>
                <c:pt idx="25">
                  <c:v>64.791162450000002</c:v>
                </c:pt>
                <c:pt idx="26">
                  <c:v>54.087447600000004</c:v>
                </c:pt>
                <c:pt idx="27">
                  <c:v>65.639057399999999</c:v>
                </c:pt>
                <c:pt idx="28">
                  <c:v>29.433765375</c:v>
                </c:pt>
                <c:pt idx="29" formatCode="0.0">
                  <c:v>16.009521937499997</c:v>
                </c:pt>
                <c:pt idx="30" formatCode="0.0">
                  <c:v>30.476874418593745</c:v>
                </c:pt>
                <c:pt idx="31" formatCode="0.0">
                  <c:v>97.264945574999985</c:v>
                </c:pt>
                <c:pt idx="32" formatCode="0.0">
                  <c:v>60.102209249999987</c:v>
                </c:pt>
                <c:pt idx="33" formatCode="0.0">
                  <c:v>320.89879342500006</c:v>
                </c:pt>
                <c:pt idx="34" formatCode="0.0">
                  <c:v>1295.9659956249998</c:v>
                </c:pt>
                <c:pt idx="35" formatCode="0.0">
                  <c:v>157.39294882499999</c:v>
                </c:pt>
                <c:pt idx="36" formatCode="General">
                  <c:v>15.5</c:v>
                </c:pt>
                <c:pt idx="37" formatCode="General">
                  <c:v>50.3</c:v>
                </c:pt>
                <c:pt idx="38" formatCode="General">
                  <c:v>51.6</c:v>
                </c:pt>
                <c:pt idx="39" formatCode="General">
                  <c:v>114</c:v>
                </c:pt>
                <c:pt idx="40" formatCode="General">
                  <c:v>79.2</c:v>
                </c:pt>
                <c:pt idx="41" formatCode="General">
                  <c:v>749.1</c:v>
                </c:pt>
                <c:pt idx="42" formatCode="General">
                  <c:v>48.1</c:v>
                </c:pt>
                <c:pt idx="43" formatCode="General">
                  <c:v>82.5</c:v>
                </c:pt>
                <c:pt idx="44" formatCode="General">
                  <c:v>100.8</c:v>
                </c:pt>
                <c:pt idx="45" formatCode="General">
                  <c:v>65</c:v>
                </c:pt>
                <c:pt idx="46" formatCode="General">
                  <c:v>607</c:v>
                </c:pt>
                <c:pt idx="47" formatCode="General">
                  <c:v>635.4</c:v>
                </c:pt>
                <c:pt idx="48" formatCode="General">
                  <c:v>992.3</c:v>
                </c:pt>
                <c:pt idx="49" formatCode="General">
                  <c:v>115.3</c:v>
                </c:pt>
                <c:pt idx="50" formatCode="0.0">
                  <c:v>7.7564119500000031</c:v>
                </c:pt>
                <c:pt idx="51" formatCode="0.0">
                  <c:v>49.418383139999989</c:v>
                </c:pt>
                <c:pt idx="52" formatCode="0.0">
                  <c:v>36.118568621250006</c:v>
                </c:pt>
                <c:pt idx="53" formatCode="0.0">
                  <c:v>196.03864525</c:v>
                </c:pt>
                <c:pt idx="54" formatCode="0.0">
                  <c:v>132.70593507499999</c:v>
                </c:pt>
                <c:pt idx="55" formatCode="0.0">
                  <c:v>81.783273149999999</c:v>
                </c:pt>
                <c:pt idx="56" formatCode="0.0">
                  <c:v>31.248076650000009</c:v>
                </c:pt>
                <c:pt idx="57">
                  <c:v>14</c:v>
                </c:pt>
                <c:pt idx="58" formatCode="General">
                  <c:v>47</c:v>
                </c:pt>
                <c:pt idx="59" formatCode="General">
                  <c:v>102</c:v>
                </c:pt>
                <c:pt idx="60" formatCode="General">
                  <c:v>19</c:v>
                </c:pt>
                <c:pt idx="61" formatCode="General">
                  <c:v>101</c:v>
                </c:pt>
                <c:pt idx="62" formatCode="General">
                  <c:v>110</c:v>
                </c:pt>
                <c:pt idx="63" formatCode="General">
                  <c:v>121</c:v>
                </c:pt>
                <c:pt idx="64" formatCode="General">
                  <c:v>444</c:v>
                </c:pt>
                <c:pt idx="65">
                  <c:v>605</c:v>
                </c:pt>
                <c:pt idx="66">
                  <c:v>126</c:v>
                </c:pt>
                <c:pt idx="67">
                  <c:v>79</c:v>
                </c:pt>
                <c:pt idx="68">
                  <c:v>89</c:v>
                </c:pt>
                <c:pt idx="69">
                  <c:v>7.1045939999999961</c:v>
                </c:pt>
                <c:pt idx="70">
                  <c:v>37.914470999999999</c:v>
                </c:pt>
                <c:pt idx="71">
                  <c:v>60.629120999999998</c:v>
                </c:pt>
                <c:pt idx="72">
                  <c:v>96.972560999999999</c:v>
                </c:pt>
                <c:pt idx="73">
                  <c:v>122.41296899999999</c:v>
                </c:pt>
                <c:pt idx="74">
                  <c:v>84.252357000000018</c:v>
                </c:pt>
                <c:pt idx="75">
                  <c:v>62.446293000000004</c:v>
                </c:pt>
                <c:pt idx="76">
                  <c:v>78.800841000000005</c:v>
                </c:pt>
                <c:pt idx="77">
                  <c:v>24.285681</c:v>
                </c:pt>
                <c:pt idx="78">
                  <c:v>71.986446000000015</c:v>
                </c:pt>
                <c:pt idx="79">
                  <c:v>19.742750999999995</c:v>
                </c:pt>
                <c:pt idx="80">
                  <c:v>33.371541000000001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5-4815-9D21-A5E6F4FF1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-61"/>
        <c:axId val="468857032"/>
        <c:axId val="468865264"/>
      </c:barChart>
      <c:catAx>
        <c:axId val="468857032"/>
        <c:scaling>
          <c:orientation val="minMax"/>
        </c:scaling>
        <c:delete val="0"/>
        <c:axPos val="b"/>
        <c:numFmt formatCode="[$-410]d\-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8865264"/>
        <c:crosses val="autoZero"/>
        <c:auto val="0"/>
        <c:lblAlgn val="ctr"/>
        <c:lblOffset val="1"/>
        <c:tickLblSkip val="1"/>
        <c:noMultiLvlLbl val="1"/>
      </c:catAx>
      <c:valAx>
        <c:axId val="468865264"/>
        <c:scaling>
          <c:orientation val="minMax"/>
          <c:max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TEP (µg C /l)</a:t>
                </a:r>
              </a:p>
            </c:rich>
          </c:tx>
          <c:layout>
            <c:manualLayout>
              <c:xMode val="edge"/>
              <c:yMode val="edge"/>
              <c:x val="1.3825523287169135E-2"/>
              <c:y val="0.35809578256768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8857032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L. Maggiore - Ghiffa TEP (Transparent Exopolymeric particles) media ponderata 0-20 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TEP_PdC!$A$4:$A$84</c:f>
              <c:numCache>
                <c:formatCode>[$-410]mmm\-yy;@</c:formatCode>
                <c:ptCount val="81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45089</c:v>
                </c:pt>
                <c:pt idx="75">
                  <c:v>45124</c:v>
                </c:pt>
                <c:pt idx="76">
                  <c:v>45147</c:v>
                </c:pt>
                <c:pt idx="77">
                  <c:v>45167</c:v>
                </c:pt>
                <c:pt idx="78">
                  <c:v>45208</c:v>
                </c:pt>
                <c:pt idx="79">
                  <c:v>45243</c:v>
                </c:pt>
                <c:pt idx="80">
                  <c:v>45271</c:v>
                </c:pt>
              </c:numCache>
            </c:numRef>
          </c:cat>
          <c:val>
            <c:numRef>
              <c:f>TEP_PdC!$B$4:$B$84</c:f>
              <c:numCache>
                <c:formatCode>0</c:formatCode>
                <c:ptCount val="81"/>
                <c:pt idx="0" formatCode="General">
                  <c:v>5.0999999999999996</c:v>
                </c:pt>
                <c:pt idx="1">
                  <c:v>147.6</c:v>
                </c:pt>
                <c:pt idx="2" formatCode="General">
                  <c:v>165</c:v>
                </c:pt>
                <c:pt idx="3" formatCode="General">
                  <c:v>21.2</c:v>
                </c:pt>
                <c:pt idx="4" formatCode="General">
                  <c:v>20.100000000000001</c:v>
                </c:pt>
                <c:pt idx="5" formatCode="General">
                  <c:v>65.3</c:v>
                </c:pt>
                <c:pt idx="6" formatCode="0.0">
                  <c:v>77.099999999999994</c:v>
                </c:pt>
                <c:pt idx="7" formatCode="0.0">
                  <c:v>301</c:v>
                </c:pt>
                <c:pt idx="8" formatCode="0.0">
                  <c:v>196.9</c:v>
                </c:pt>
                <c:pt idx="9" formatCode="0.0">
                  <c:v>18.899999999999999</c:v>
                </c:pt>
                <c:pt idx="10" formatCode="0.0">
                  <c:v>81.7</c:v>
                </c:pt>
                <c:pt idx="11" formatCode="0.0">
                  <c:v>82.4</c:v>
                </c:pt>
                <c:pt idx="12" formatCode="0.0">
                  <c:v>182.3</c:v>
                </c:pt>
                <c:pt idx="13">
                  <c:v>225.8</c:v>
                </c:pt>
                <c:pt idx="14">
                  <c:v>129.19999999999999</c:v>
                </c:pt>
                <c:pt idx="15">
                  <c:v>38.6</c:v>
                </c:pt>
                <c:pt idx="16">
                  <c:v>69.7</c:v>
                </c:pt>
                <c:pt idx="17">
                  <c:v>491.6</c:v>
                </c:pt>
                <c:pt idx="18">
                  <c:v>501.8</c:v>
                </c:pt>
                <c:pt idx="19">
                  <c:v>66</c:v>
                </c:pt>
                <c:pt idx="20">
                  <c:v>26</c:v>
                </c:pt>
                <c:pt idx="21">
                  <c:v>14.908606125000002</c:v>
                </c:pt>
                <c:pt idx="22">
                  <c:v>67.836604499999993</c:v>
                </c:pt>
                <c:pt idx="23">
                  <c:v>48.580576799999996</c:v>
                </c:pt>
                <c:pt idx="24">
                  <c:v>141.51407681250001</c:v>
                </c:pt>
                <c:pt idx="25">
                  <c:v>64.791162450000002</c:v>
                </c:pt>
                <c:pt idx="26">
                  <c:v>54.087447600000004</c:v>
                </c:pt>
                <c:pt idx="27">
                  <c:v>65.639057399999999</c:v>
                </c:pt>
                <c:pt idx="28">
                  <c:v>29.433765375</c:v>
                </c:pt>
                <c:pt idx="29" formatCode="0.0">
                  <c:v>16.009521937499997</c:v>
                </c:pt>
                <c:pt idx="30" formatCode="0.0">
                  <c:v>30.476874418593745</c:v>
                </c:pt>
                <c:pt idx="31" formatCode="0.0">
                  <c:v>97.264945574999985</c:v>
                </c:pt>
                <c:pt idx="32" formatCode="0.0">
                  <c:v>60.102209249999987</c:v>
                </c:pt>
                <c:pt idx="33" formatCode="0.0">
                  <c:v>320.89879342500006</c:v>
                </c:pt>
                <c:pt idx="34" formatCode="0.0">
                  <c:v>1295.9659956249998</c:v>
                </c:pt>
                <c:pt idx="35" formatCode="0.0">
                  <c:v>157.39294882499999</c:v>
                </c:pt>
                <c:pt idx="36" formatCode="General">
                  <c:v>15.5</c:v>
                </c:pt>
                <c:pt idx="37" formatCode="General">
                  <c:v>50.3</c:v>
                </c:pt>
                <c:pt idx="38" formatCode="General">
                  <c:v>51.6</c:v>
                </c:pt>
                <c:pt idx="39" formatCode="General">
                  <c:v>114</c:v>
                </c:pt>
                <c:pt idx="40" formatCode="General">
                  <c:v>79.2</c:v>
                </c:pt>
                <c:pt idx="41" formatCode="General">
                  <c:v>749.1</c:v>
                </c:pt>
                <c:pt idx="42" formatCode="General">
                  <c:v>48.1</c:v>
                </c:pt>
                <c:pt idx="43" formatCode="General">
                  <c:v>82.5</c:v>
                </c:pt>
                <c:pt idx="44" formatCode="General">
                  <c:v>100.8</c:v>
                </c:pt>
                <c:pt idx="45" formatCode="General">
                  <c:v>65</c:v>
                </c:pt>
                <c:pt idx="46" formatCode="General">
                  <c:v>607</c:v>
                </c:pt>
                <c:pt idx="47" formatCode="General">
                  <c:v>635.4</c:v>
                </c:pt>
                <c:pt idx="48" formatCode="General">
                  <c:v>992.3</c:v>
                </c:pt>
                <c:pt idx="49" formatCode="General">
                  <c:v>115.3</c:v>
                </c:pt>
                <c:pt idx="50" formatCode="0.0">
                  <c:v>7.7564119500000031</c:v>
                </c:pt>
                <c:pt idx="51" formatCode="0.0">
                  <c:v>49.418383139999989</c:v>
                </c:pt>
                <c:pt idx="52" formatCode="0.0">
                  <c:v>36.118568621250006</c:v>
                </c:pt>
                <c:pt idx="53" formatCode="0.0">
                  <c:v>196.03864525</c:v>
                </c:pt>
                <c:pt idx="54" formatCode="0.0">
                  <c:v>132.70593507499999</c:v>
                </c:pt>
                <c:pt idx="55" formatCode="0.0">
                  <c:v>81.783273149999999</c:v>
                </c:pt>
                <c:pt idx="56" formatCode="0.0">
                  <c:v>31.248076650000009</c:v>
                </c:pt>
                <c:pt idx="57">
                  <c:v>14</c:v>
                </c:pt>
                <c:pt idx="58" formatCode="General">
                  <c:v>47</c:v>
                </c:pt>
                <c:pt idx="59" formatCode="General">
                  <c:v>102</c:v>
                </c:pt>
                <c:pt idx="60" formatCode="General">
                  <c:v>19</c:v>
                </c:pt>
                <c:pt idx="61" formatCode="General">
                  <c:v>101</c:v>
                </c:pt>
                <c:pt idx="62" formatCode="General">
                  <c:v>110</c:v>
                </c:pt>
                <c:pt idx="63" formatCode="General">
                  <c:v>121</c:v>
                </c:pt>
                <c:pt idx="64" formatCode="General">
                  <c:v>444</c:v>
                </c:pt>
                <c:pt idx="65">
                  <c:v>605</c:v>
                </c:pt>
                <c:pt idx="66">
                  <c:v>126</c:v>
                </c:pt>
                <c:pt idx="67">
                  <c:v>79</c:v>
                </c:pt>
                <c:pt idx="68">
                  <c:v>89</c:v>
                </c:pt>
                <c:pt idx="69">
                  <c:v>7.1045939999999961</c:v>
                </c:pt>
                <c:pt idx="70">
                  <c:v>37.914470999999999</c:v>
                </c:pt>
                <c:pt idx="71">
                  <c:v>60.629120999999998</c:v>
                </c:pt>
                <c:pt idx="72">
                  <c:v>96.972560999999999</c:v>
                </c:pt>
                <c:pt idx="73">
                  <c:v>122.41296899999999</c:v>
                </c:pt>
                <c:pt idx="74">
                  <c:v>84.252357000000018</c:v>
                </c:pt>
                <c:pt idx="75">
                  <c:v>62.446293000000004</c:v>
                </c:pt>
                <c:pt idx="76">
                  <c:v>78.800841000000005</c:v>
                </c:pt>
                <c:pt idx="77">
                  <c:v>24.285681</c:v>
                </c:pt>
                <c:pt idx="78">
                  <c:v>71.986446000000015</c:v>
                </c:pt>
                <c:pt idx="79">
                  <c:v>19.742750999999995</c:v>
                </c:pt>
                <c:pt idx="80">
                  <c:v>33.371541000000001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C-4BE8-B6C4-F06331E75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8983976"/>
        <c:axId val="768984336"/>
      </c:barChart>
      <c:lineChart>
        <c:grouping val="standard"/>
        <c:varyColors val="0"/>
        <c:ser>
          <c:idx val="1"/>
          <c:order val="1"/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TEP_PdC!$A$4:$A$84</c:f>
              <c:numCache>
                <c:formatCode>[$-410]mmm\-yy;@</c:formatCode>
                <c:ptCount val="81"/>
                <c:pt idx="0">
                  <c:v>41319</c:v>
                </c:pt>
                <c:pt idx="1">
                  <c:v>41423</c:v>
                </c:pt>
                <c:pt idx="2">
                  <c:v>41479</c:v>
                </c:pt>
                <c:pt idx="3">
                  <c:v>41569</c:v>
                </c:pt>
                <c:pt idx="4">
                  <c:v>41681</c:v>
                </c:pt>
                <c:pt idx="5">
                  <c:v>41745</c:v>
                </c:pt>
                <c:pt idx="6">
                  <c:v>41773</c:v>
                </c:pt>
                <c:pt idx="7">
                  <c:v>41842</c:v>
                </c:pt>
                <c:pt idx="8">
                  <c:v>41933</c:v>
                </c:pt>
                <c:pt idx="9">
                  <c:v>42046</c:v>
                </c:pt>
                <c:pt idx="10">
                  <c:v>42109</c:v>
                </c:pt>
                <c:pt idx="11">
                  <c:v>42144</c:v>
                </c:pt>
                <c:pt idx="12">
                  <c:v>42207</c:v>
                </c:pt>
                <c:pt idx="13">
                  <c:v>42263</c:v>
                </c:pt>
                <c:pt idx="14">
                  <c:v>42298</c:v>
                </c:pt>
                <c:pt idx="15">
                  <c:v>42417</c:v>
                </c:pt>
                <c:pt idx="16">
                  <c:v>42473</c:v>
                </c:pt>
                <c:pt idx="17">
                  <c:v>42535</c:v>
                </c:pt>
                <c:pt idx="18">
                  <c:v>42564</c:v>
                </c:pt>
                <c:pt idx="19">
                  <c:v>42639</c:v>
                </c:pt>
                <c:pt idx="20">
                  <c:v>42724</c:v>
                </c:pt>
                <c:pt idx="21">
                  <c:v>42773</c:v>
                </c:pt>
                <c:pt idx="22">
                  <c:v>42828</c:v>
                </c:pt>
                <c:pt idx="23">
                  <c:v>42864</c:v>
                </c:pt>
                <c:pt idx="24">
                  <c:v>42926</c:v>
                </c:pt>
                <c:pt idx="25">
                  <c:v>42954</c:v>
                </c:pt>
                <c:pt idx="26">
                  <c:v>42996</c:v>
                </c:pt>
                <c:pt idx="27">
                  <c:v>43024</c:v>
                </c:pt>
                <c:pt idx="28">
                  <c:v>43073</c:v>
                </c:pt>
                <c:pt idx="29">
                  <c:v>43144</c:v>
                </c:pt>
                <c:pt idx="30">
                  <c:v>43234</c:v>
                </c:pt>
                <c:pt idx="31">
                  <c:v>43262</c:v>
                </c:pt>
                <c:pt idx="32">
                  <c:v>43290</c:v>
                </c:pt>
                <c:pt idx="33">
                  <c:v>43318</c:v>
                </c:pt>
                <c:pt idx="34">
                  <c:v>43360</c:v>
                </c:pt>
                <c:pt idx="35">
                  <c:v>43388</c:v>
                </c:pt>
                <c:pt idx="36">
                  <c:v>43500</c:v>
                </c:pt>
                <c:pt idx="37">
                  <c:v>43564</c:v>
                </c:pt>
                <c:pt idx="38">
                  <c:v>43626</c:v>
                </c:pt>
                <c:pt idx="39">
                  <c:v>43647</c:v>
                </c:pt>
                <c:pt idx="40">
                  <c:v>43682</c:v>
                </c:pt>
                <c:pt idx="41">
                  <c:v>43724</c:v>
                </c:pt>
                <c:pt idx="42">
                  <c:v>43753</c:v>
                </c:pt>
                <c:pt idx="43">
                  <c:v>43871</c:v>
                </c:pt>
                <c:pt idx="44">
                  <c:v>43970</c:v>
                </c:pt>
                <c:pt idx="45">
                  <c:v>43990</c:v>
                </c:pt>
                <c:pt idx="46">
                  <c:v>44025</c:v>
                </c:pt>
                <c:pt idx="47">
                  <c:v>44046</c:v>
                </c:pt>
                <c:pt idx="48">
                  <c:v>44088</c:v>
                </c:pt>
                <c:pt idx="49">
                  <c:v>44124</c:v>
                </c:pt>
                <c:pt idx="50">
                  <c:v>44242</c:v>
                </c:pt>
                <c:pt idx="51">
                  <c:v>44347</c:v>
                </c:pt>
                <c:pt idx="52">
                  <c:v>44363</c:v>
                </c:pt>
                <c:pt idx="53">
                  <c:v>44396</c:v>
                </c:pt>
                <c:pt idx="54">
                  <c:v>44424</c:v>
                </c:pt>
                <c:pt idx="55">
                  <c:v>44459</c:v>
                </c:pt>
                <c:pt idx="56">
                  <c:v>44481</c:v>
                </c:pt>
                <c:pt idx="57">
                  <c:v>44578</c:v>
                </c:pt>
                <c:pt idx="58">
                  <c:v>44592</c:v>
                </c:pt>
                <c:pt idx="59">
                  <c:v>44634</c:v>
                </c:pt>
                <c:pt idx="60">
                  <c:v>44572</c:v>
                </c:pt>
                <c:pt idx="61">
                  <c:v>44697</c:v>
                </c:pt>
                <c:pt idx="62">
                  <c:v>44725</c:v>
                </c:pt>
                <c:pt idx="63">
                  <c:v>44753</c:v>
                </c:pt>
                <c:pt idx="64">
                  <c:v>44789</c:v>
                </c:pt>
                <c:pt idx="65">
                  <c:v>44823</c:v>
                </c:pt>
                <c:pt idx="66">
                  <c:v>44851</c:v>
                </c:pt>
                <c:pt idx="67">
                  <c:v>44880</c:v>
                </c:pt>
                <c:pt idx="68">
                  <c:v>44907</c:v>
                </c:pt>
                <c:pt idx="69">
                  <c:v>44942</c:v>
                </c:pt>
                <c:pt idx="70">
                  <c:v>44970</c:v>
                </c:pt>
                <c:pt idx="71">
                  <c:v>44998</c:v>
                </c:pt>
                <c:pt idx="72">
                  <c:v>45033</c:v>
                </c:pt>
                <c:pt idx="73">
                  <c:v>45061</c:v>
                </c:pt>
                <c:pt idx="74">
                  <c:v>45089</c:v>
                </c:pt>
                <c:pt idx="75">
                  <c:v>45124</c:v>
                </c:pt>
                <c:pt idx="76">
                  <c:v>45147</c:v>
                </c:pt>
                <c:pt idx="77">
                  <c:v>45167</c:v>
                </c:pt>
                <c:pt idx="78">
                  <c:v>45208</c:v>
                </c:pt>
                <c:pt idx="79">
                  <c:v>45243</c:v>
                </c:pt>
                <c:pt idx="80">
                  <c:v>45271</c:v>
                </c:pt>
              </c:numCache>
            </c:numRef>
          </c:cat>
          <c:val>
            <c:numRef>
              <c:f>TEP_PdC!$C$4:$C$84</c:f>
              <c:numCache>
                <c:formatCode>0.0</c:formatCode>
                <c:ptCount val="81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  <c:pt idx="12">
                  <c:v>400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400</c:v>
                </c:pt>
                <c:pt idx="19">
                  <c:v>400</c:v>
                </c:pt>
                <c:pt idx="20">
                  <c:v>400</c:v>
                </c:pt>
                <c:pt idx="21">
                  <c:v>400</c:v>
                </c:pt>
                <c:pt idx="22">
                  <c:v>400</c:v>
                </c:pt>
                <c:pt idx="23">
                  <c:v>400</c:v>
                </c:pt>
                <c:pt idx="24">
                  <c:v>400</c:v>
                </c:pt>
                <c:pt idx="25">
                  <c:v>400</c:v>
                </c:pt>
                <c:pt idx="26">
                  <c:v>400</c:v>
                </c:pt>
                <c:pt idx="27">
                  <c:v>400</c:v>
                </c:pt>
                <c:pt idx="28">
                  <c:v>400</c:v>
                </c:pt>
                <c:pt idx="29">
                  <c:v>400</c:v>
                </c:pt>
                <c:pt idx="30">
                  <c:v>400</c:v>
                </c:pt>
                <c:pt idx="31">
                  <c:v>400</c:v>
                </c:pt>
                <c:pt idx="32">
                  <c:v>400</c:v>
                </c:pt>
                <c:pt idx="33">
                  <c:v>400</c:v>
                </c:pt>
                <c:pt idx="34">
                  <c:v>400</c:v>
                </c:pt>
                <c:pt idx="35">
                  <c:v>400</c:v>
                </c:pt>
                <c:pt idx="36">
                  <c:v>400</c:v>
                </c:pt>
                <c:pt idx="37">
                  <c:v>400</c:v>
                </c:pt>
                <c:pt idx="38">
                  <c:v>400</c:v>
                </c:pt>
                <c:pt idx="39">
                  <c:v>400</c:v>
                </c:pt>
                <c:pt idx="40">
                  <c:v>400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400</c:v>
                </c:pt>
                <c:pt idx="49">
                  <c:v>400</c:v>
                </c:pt>
                <c:pt idx="50">
                  <c:v>400</c:v>
                </c:pt>
                <c:pt idx="51">
                  <c:v>400</c:v>
                </c:pt>
                <c:pt idx="52">
                  <c:v>400</c:v>
                </c:pt>
                <c:pt idx="53">
                  <c:v>400</c:v>
                </c:pt>
                <c:pt idx="54">
                  <c:v>400</c:v>
                </c:pt>
                <c:pt idx="55">
                  <c:v>400</c:v>
                </c:pt>
                <c:pt idx="56">
                  <c:v>400</c:v>
                </c:pt>
                <c:pt idx="57">
                  <c:v>400</c:v>
                </c:pt>
                <c:pt idx="58">
                  <c:v>400</c:v>
                </c:pt>
                <c:pt idx="59">
                  <c:v>400</c:v>
                </c:pt>
                <c:pt idx="60">
                  <c:v>400</c:v>
                </c:pt>
                <c:pt idx="61">
                  <c:v>400</c:v>
                </c:pt>
                <c:pt idx="62">
                  <c:v>400</c:v>
                </c:pt>
                <c:pt idx="63">
                  <c:v>400</c:v>
                </c:pt>
                <c:pt idx="64">
                  <c:v>400</c:v>
                </c:pt>
                <c:pt idx="65">
                  <c:v>400</c:v>
                </c:pt>
                <c:pt idx="66">
                  <c:v>400</c:v>
                </c:pt>
                <c:pt idx="67">
                  <c:v>400</c:v>
                </c:pt>
                <c:pt idx="68">
                  <c:v>400</c:v>
                </c:pt>
                <c:pt idx="69">
                  <c:v>400</c:v>
                </c:pt>
                <c:pt idx="70">
                  <c:v>400</c:v>
                </c:pt>
                <c:pt idx="71">
                  <c:v>400</c:v>
                </c:pt>
                <c:pt idx="72">
                  <c:v>400</c:v>
                </c:pt>
                <c:pt idx="73">
                  <c:v>400</c:v>
                </c:pt>
                <c:pt idx="74">
                  <c:v>400</c:v>
                </c:pt>
                <c:pt idx="75">
                  <c:v>400</c:v>
                </c:pt>
                <c:pt idx="76">
                  <c:v>400</c:v>
                </c:pt>
                <c:pt idx="77">
                  <c:v>400</c:v>
                </c:pt>
                <c:pt idx="78">
                  <c:v>400</c:v>
                </c:pt>
                <c:pt idx="79">
                  <c:v>400</c:v>
                </c:pt>
                <c:pt idx="80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AC-4BE8-B6C4-F06331E75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983976"/>
        <c:axId val="768984336"/>
      </c:lineChart>
      <c:dateAx>
        <c:axId val="768983976"/>
        <c:scaling>
          <c:orientation val="minMax"/>
        </c:scaling>
        <c:delete val="0"/>
        <c:axPos val="b"/>
        <c:numFmt formatCode="[$-410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8984336"/>
        <c:crosses val="autoZero"/>
        <c:auto val="0"/>
        <c:lblOffset val="100"/>
        <c:baseTimeUnit val="days"/>
        <c:majorUnit val="3"/>
        <c:majorTimeUnit val="months"/>
      </c:dateAx>
      <c:valAx>
        <c:axId val="76898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TEP (µg C/L)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8983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>
                <a:solidFill>
                  <a:schemeClr val="tx1"/>
                </a:solidFill>
              </a:rPr>
              <a:t>Pannello di controllo TOC (media annua integrata sulla colonna) Ghiffa</a:t>
            </a:r>
          </a:p>
        </c:rich>
      </c:tx>
      <c:layout>
        <c:manualLayout>
          <c:xMode val="edge"/>
          <c:yMode val="edge"/>
          <c:x val="0.22649214373386264"/>
          <c:y val="4.35886553733332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0389981445556"/>
          <c:y val="0.20296089014956789"/>
          <c:w val="0.71675521236173978"/>
          <c:h val="0.60872366965717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TOC_PdC!$B$1</c:f>
              <c:strCache>
                <c:ptCount val="1"/>
                <c:pt idx="0">
                  <c:v>TOC Ghiffa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TOC_PdC!$A$2:$A$44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TOC_PdC!$B$2:$B$44</c:f>
              <c:numCache>
                <c:formatCode>0.000</c:formatCode>
                <c:ptCount val="43"/>
                <c:pt idx="0">
                  <c:v>1.4517927927927901</c:v>
                </c:pt>
                <c:pt idx="1">
                  <c:v>1.46597297297297</c:v>
                </c:pt>
                <c:pt idx="2">
                  <c:v>1.48032432432432</c:v>
                </c:pt>
                <c:pt idx="3">
                  <c:v>1.10172072072072</c:v>
                </c:pt>
                <c:pt idx="4">
                  <c:v>0.91054054054054101</c:v>
                </c:pt>
                <c:pt idx="5">
                  <c:v>0.91558783783783804</c:v>
                </c:pt>
                <c:pt idx="6">
                  <c:v>0.78995720720720697</c:v>
                </c:pt>
                <c:pt idx="7">
                  <c:v>0.83487162162162198</c:v>
                </c:pt>
                <c:pt idx="8">
                  <c:v>0.82302252252252195</c:v>
                </c:pt>
                <c:pt idx="9">
                  <c:v>0.81779279279279304</c:v>
                </c:pt>
                <c:pt idx="10">
                  <c:v>0.90503153153153104</c:v>
                </c:pt>
                <c:pt idx="11">
                  <c:v>0.72067117117117097</c:v>
                </c:pt>
                <c:pt idx="12">
                  <c:v>0.84678378378378405</c:v>
                </c:pt>
                <c:pt idx="13">
                  <c:v>0.85037837837837804</c:v>
                </c:pt>
                <c:pt idx="14">
                  <c:v>0.98067567567567604</c:v>
                </c:pt>
                <c:pt idx="15">
                  <c:v>1.2611351351351401</c:v>
                </c:pt>
                <c:pt idx="16">
                  <c:v>0.98854054054054097</c:v>
                </c:pt>
                <c:pt idx="17">
                  <c:v>1.02202702702703</c:v>
                </c:pt>
                <c:pt idx="18">
                  <c:v>0.84135135135135097</c:v>
                </c:pt>
                <c:pt idx="19">
                  <c:v>0.69105405405405396</c:v>
                </c:pt>
                <c:pt idx="20">
                  <c:v>0.64045945945945904</c:v>
                </c:pt>
                <c:pt idx="21">
                  <c:v>0.69267297297297303</c:v>
                </c:pt>
                <c:pt idx="22">
                  <c:v>0.79509957325746805</c:v>
                </c:pt>
                <c:pt idx="23">
                  <c:v>0.72089459459459404</c:v>
                </c:pt>
                <c:pt idx="24">
                  <c:v>0.79679189189189203</c:v>
                </c:pt>
                <c:pt idx="25">
                  <c:v>0.60963513513513501</c:v>
                </c:pt>
                <c:pt idx="26">
                  <c:v>0.57244459459459496</c:v>
                </c:pt>
                <c:pt idx="27">
                  <c:v>0.81542162162162202</c:v>
                </c:pt>
                <c:pt idx="28">
                  <c:v>0.78822222222222205</c:v>
                </c:pt>
                <c:pt idx="29">
                  <c:v>0.74243243243243195</c:v>
                </c:pt>
                <c:pt idx="30">
                  <c:v>0.97</c:v>
                </c:pt>
                <c:pt idx="31">
                  <c:v>0.91</c:v>
                </c:pt>
                <c:pt idx="32">
                  <c:v>0.74</c:v>
                </c:pt>
                <c:pt idx="33">
                  <c:v>0.76</c:v>
                </c:pt>
                <c:pt idx="34">
                  <c:v>0.83</c:v>
                </c:pt>
                <c:pt idx="35">
                  <c:v>0.93200000000000005</c:v>
                </c:pt>
                <c:pt idx="36">
                  <c:v>0.94699999999999995</c:v>
                </c:pt>
                <c:pt idx="37">
                  <c:v>0.84899999999999998</c:v>
                </c:pt>
                <c:pt idx="38" formatCode="General">
                  <c:v>0.873</c:v>
                </c:pt>
                <c:pt idx="39" formatCode="General">
                  <c:v>0.89500000000000002</c:v>
                </c:pt>
                <c:pt idx="40" formatCode="General">
                  <c:v>0.79700000000000004</c:v>
                </c:pt>
                <c:pt idx="41" formatCode="General">
                  <c:v>0.80700000000000005</c:v>
                </c:pt>
                <c:pt idx="42" formatCode="General">
                  <c:v>0.76700000000000002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9-42F7-96BA-A7FE2D5B7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947400"/>
        <c:axId val="528949360"/>
      </c:barChart>
      <c:lineChart>
        <c:grouping val="standard"/>
        <c:varyColors val="0"/>
        <c:ser>
          <c:idx val="1"/>
          <c:order val="1"/>
          <c:tx>
            <c:strRef>
              <c:f>TOC_PdC!$C$1</c:f>
              <c:strCache>
                <c:ptCount val="1"/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numRef>
              <c:f>TOC_PdC!$A$2:$A$44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TOC_PdC!$C$2:$C$44</c:f>
              <c:numCache>
                <c:formatCode>General</c:formatCode>
                <c:ptCount val="43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29-42F7-96BA-A7FE2D5B71F8}"/>
            </c:ext>
          </c:extLst>
        </c:ser>
        <c:ser>
          <c:idx val="2"/>
          <c:order val="2"/>
          <c:tx>
            <c:strRef>
              <c:f>TOC_PdC!$D$1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TOC_PdC!$A$2:$A$44</c:f>
              <c:numCache>
                <c:formatCode>General</c:formatCode>
                <c:ptCount val="4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  <c:pt idx="34">
                  <c:v>2015</c:v>
                </c:pt>
                <c:pt idx="35">
                  <c:v>2016</c:v>
                </c:pt>
                <c:pt idx="36">
                  <c:v>2017</c:v>
                </c:pt>
                <c:pt idx="37">
                  <c:v>2018</c:v>
                </c:pt>
                <c:pt idx="38">
                  <c:v>2019</c:v>
                </c:pt>
                <c:pt idx="39">
                  <c:v>2020</c:v>
                </c:pt>
                <c:pt idx="40">
                  <c:v>2021</c:v>
                </c:pt>
                <c:pt idx="41">
                  <c:v>2022</c:v>
                </c:pt>
                <c:pt idx="42">
                  <c:v>2023</c:v>
                </c:pt>
              </c:numCache>
            </c:numRef>
          </c:cat>
          <c:val>
            <c:numRef>
              <c:f>TOC_PdC!$D$2:$D$44</c:f>
              <c:numCache>
                <c:formatCode>General</c:formatCode>
                <c:ptCount val="4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29-42F7-96BA-A7FE2D5B7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947400"/>
        <c:axId val="528949360"/>
      </c:lineChart>
      <c:catAx>
        <c:axId val="528947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9360"/>
        <c:crosses val="autoZero"/>
        <c:auto val="1"/>
        <c:lblAlgn val="ctr"/>
        <c:lblOffset val="100"/>
        <c:noMultiLvlLbl val="0"/>
      </c:catAx>
      <c:valAx>
        <c:axId val="5289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mg C/ L</a:t>
                </a:r>
              </a:p>
            </c:rich>
          </c:tx>
          <c:layout>
            <c:manualLayout>
              <c:xMode val="edge"/>
              <c:yMode val="edge"/>
              <c:x val="4.7247982891027503E-2"/>
              <c:y val="0.34584236099667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8947400"/>
        <c:crossesAt val="1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78742</xdr:colOff>
      <xdr:row>24</xdr:row>
      <xdr:rowOff>22156</xdr:rowOff>
    </xdr:from>
    <xdr:to>
      <xdr:col>19</xdr:col>
      <xdr:colOff>183735</xdr:colOff>
      <xdr:row>54</xdr:row>
      <xdr:rowOff>123983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5590609-1B96-4B51-A93E-7DA0881A1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71437</xdr:colOff>
      <xdr:row>57</xdr:row>
      <xdr:rowOff>80962</xdr:rowOff>
    </xdr:from>
    <xdr:to>
      <xdr:col>12</xdr:col>
      <xdr:colOff>568012</xdr:colOff>
      <xdr:row>74</xdr:row>
      <xdr:rowOff>100537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673DF3E-55B4-71FB-C9B4-79180D391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0.13475</cdr:x>
      <cdr:y>0.31872</cdr:y>
    </cdr:from>
    <cdr:to>
      <cdr:x>0.89063</cdr:x>
      <cdr:y>0.31976</cdr:y>
    </cdr:to>
    <cdr:cxnSp macro="">
      <cdr:nvCxnSpPr>
        <cdr:cNvPr id="3" name="Connettore 1 2">
          <a:extLst xmlns:a="http://schemas.openxmlformats.org/drawingml/2006/main">
            <a:ext uri="{FF2B5EF4-FFF2-40B4-BE49-F238E27FC236}">
              <a16:creationId xmlns:a16="http://schemas.microsoft.com/office/drawing/2014/main" id="{D93A19CB-6E16-A463-9AB4-B83B90031481}"/>
            </a:ext>
          </a:extLst>
        </cdr:cNvPr>
        <cdr:cNvCxnSpPr/>
      </cdr:nvCxnSpPr>
      <cdr:spPr>
        <a:xfrm xmlns:a="http://schemas.openxmlformats.org/drawingml/2006/main" flipV="1">
          <a:off x="1141446" y="1900043"/>
          <a:ext cx="6402879" cy="6191"/>
        </a:xfrm>
        <a:prstGeom xmlns:a="http://schemas.openxmlformats.org/drawingml/2006/main" prst="line">
          <a:avLst/>
        </a:prstGeom>
        <a:ln xmlns:a="http://schemas.openxmlformats.org/drawingml/2006/main" w="63500">
          <a:solidFill>
            <a:srgbClr val="FF00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0.12993</cdr:x>
      <cdr:y>0.60106</cdr:y>
    </cdr:from>
    <cdr:to>
      <cdr:x>0.8968</cdr:x>
      <cdr:y>0.60135</cdr:y>
    </cdr:to>
    <cdr:cxnSp macro="">
      <cdr:nvCxnSpPr>
        <cdr:cNvPr id="4" name="Connettore 1 3">
          <a:extLst xmlns:a="http://schemas.openxmlformats.org/drawingml/2006/main">
            <a:ext uri="{FF2B5EF4-FFF2-40B4-BE49-F238E27FC236}">
              <a16:creationId xmlns:a16="http://schemas.microsoft.com/office/drawing/2014/main" id="{523EE481-29B8-A201-4476-FB69BBE06DA0}"/>
            </a:ext>
          </a:extLst>
        </cdr:cNvPr>
        <cdr:cNvCxnSpPr/>
      </cdr:nvCxnSpPr>
      <cdr:spPr>
        <a:xfrm xmlns:a="http://schemas.openxmlformats.org/drawingml/2006/main" flipV="1">
          <a:off x="1100602" y="3583228"/>
          <a:ext cx="6495915" cy="1708"/>
        </a:xfrm>
        <a:prstGeom xmlns:a="http://schemas.openxmlformats.org/drawingml/2006/main" prst="line">
          <a:avLst/>
        </a:prstGeom>
        <a:ln xmlns:a="http://schemas.openxmlformats.org/drawingml/2006/main" w="63500">
          <a:solidFill>
            <a:srgbClr val="00B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241544</xdr:colOff>
      <xdr:row>14</xdr:row>
      <xdr:rowOff>139087</xdr:rowOff>
    </xdr:from>
    <xdr:to>
      <xdr:col>19</xdr:col>
      <xdr:colOff>60568</xdr:colOff>
      <xdr:row>32</xdr:row>
      <xdr:rowOff>162900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129CF0-537D-4971-9EF5-E2386AE12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Addinsoft/XLSTAT/XLSTA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XLSTAT"/>
    </sheetNames>
    <definedNames>
      <definedName name="XLSTAT_PDFNormal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952F6-04A8-40F2-B7F0-01D04C52B416}">
  <dimension ref="A1:M10"/>
  <sheetViews>
    <sheetView topLeftCell="D1" zoomScaleNormal="100" workbookViewId="0">
      <selection activeCell="L28" sqref="L28"/>
    </sheetView>
  </sheetViews>
  <sheetFormatPr defaultRowHeight="15" x14ac:dyDescent="0.25"/>
  <cols>
    <col min="1" max="1" width="12.7109375" customWidth="1"/>
    <col min="2" max="7" width="11.85546875" bestFit="1" customWidth="1"/>
    <col min="8" max="8" width="11.85546875" customWidth="1"/>
    <col min="9" max="10" width="11.85546875" bestFit="1" customWidth="1"/>
    <col min="11" max="13" width="11.85546875" customWidth="1"/>
  </cols>
  <sheetData>
    <row r="1" spans="1:13" ht="15.75" x14ac:dyDescent="0.25">
      <c r="A1" s="1" t="s">
        <v>0</v>
      </c>
      <c r="B1" s="1"/>
      <c r="C1" s="1"/>
      <c r="D1" s="1">
        <v>2023</v>
      </c>
      <c r="E1" s="1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36" t="s">
        <v>42</v>
      </c>
      <c r="C3" s="62" t="s">
        <v>43</v>
      </c>
      <c r="D3" s="62" t="s">
        <v>44</v>
      </c>
      <c r="E3" s="62" t="s">
        <v>51</v>
      </c>
      <c r="F3" s="62" t="s">
        <v>52</v>
      </c>
      <c r="G3" s="62" t="s">
        <v>45</v>
      </c>
      <c r="H3" s="62" t="s">
        <v>47</v>
      </c>
      <c r="I3" s="62" t="s">
        <v>46</v>
      </c>
      <c r="J3" s="62" t="s">
        <v>48</v>
      </c>
      <c r="K3" s="62" t="s">
        <v>49</v>
      </c>
      <c r="L3" s="62" t="s">
        <v>50</v>
      </c>
      <c r="M3" s="62" t="s">
        <v>53</v>
      </c>
    </row>
    <row r="4" spans="1:13" ht="15.75" x14ac:dyDescent="0.25">
      <c r="A4" s="1"/>
      <c r="B4" s="2" t="s">
        <v>32</v>
      </c>
      <c r="C4" s="2" t="s">
        <v>33</v>
      </c>
      <c r="D4" s="2" t="s">
        <v>34</v>
      </c>
      <c r="E4" s="2" t="s">
        <v>35</v>
      </c>
      <c r="F4" s="2" t="s">
        <v>36</v>
      </c>
      <c r="G4" s="2">
        <v>45089</v>
      </c>
      <c r="H4" s="2" t="s">
        <v>37</v>
      </c>
      <c r="I4" s="2">
        <v>45147</v>
      </c>
      <c r="J4" s="2">
        <v>45167</v>
      </c>
      <c r="K4" s="2">
        <v>45208</v>
      </c>
      <c r="L4" s="2" t="s">
        <v>39</v>
      </c>
      <c r="M4" s="2">
        <v>45271</v>
      </c>
    </row>
    <row r="5" spans="1:13" ht="15.75" x14ac:dyDescent="0.25">
      <c r="A5" s="1" t="s">
        <v>3</v>
      </c>
      <c r="B5" s="61">
        <v>0.96</v>
      </c>
      <c r="C5" s="1">
        <v>1.2</v>
      </c>
      <c r="D5" s="1">
        <v>2.12</v>
      </c>
      <c r="E5" s="1">
        <v>2.57</v>
      </c>
      <c r="F5" s="1">
        <v>1.73</v>
      </c>
      <c r="G5" s="1">
        <v>1.74</v>
      </c>
      <c r="H5" s="1">
        <v>1.1599999999999999</v>
      </c>
      <c r="I5" s="1">
        <v>2.62</v>
      </c>
      <c r="J5" s="1">
        <v>2.64</v>
      </c>
      <c r="K5" s="1">
        <v>2.73</v>
      </c>
      <c r="L5" s="1">
        <v>1.52</v>
      </c>
      <c r="M5" s="60">
        <v>1.63</v>
      </c>
    </row>
    <row r="6" spans="1:13" ht="15.75" x14ac:dyDescent="0.25">
      <c r="A6" s="1" t="s">
        <v>3</v>
      </c>
      <c r="B6" s="61">
        <v>0.87</v>
      </c>
      <c r="C6" s="1">
        <v>0.94</v>
      </c>
      <c r="D6" s="1">
        <v>2.13</v>
      </c>
      <c r="E6" s="1">
        <v>2.12</v>
      </c>
      <c r="F6" s="1">
        <v>3.8</v>
      </c>
      <c r="G6" s="1">
        <v>1.23</v>
      </c>
      <c r="H6" s="1">
        <v>1.06</v>
      </c>
      <c r="I6" s="1">
        <v>3.31</v>
      </c>
      <c r="J6" s="1">
        <v>2.11</v>
      </c>
      <c r="K6" s="1">
        <v>2.94</v>
      </c>
      <c r="L6" s="1">
        <v>1.3</v>
      </c>
      <c r="M6" s="1">
        <v>1.56</v>
      </c>
    </row>
    <row r="7" spans="1:13" ht="15.75" x14ac:dyDescent="0.25">
      <c r="A7" s="1" t="s">
        <v>3</v>
      </c>
      <c r="B7" s="61">
        <v>0.8</v>
      </c>
      <c r="C7" s="1">
        <v>0.98</v>
      </c>
      <c r="D7" s="1">
        <v>1.87</v>
      </c>
      <c r="E7" s="1">
        <v>2.7</v>
      </c>
      <c r="F7" s="1">
        <v>2.58</v>
      </c>
      <c r="G7" s="1">
        <v>1.31</v>
      </c>
      <c r="H7" s="1">
        <v>2.11</v>
      </c>
      <c r="I7" s="1">
        <v>2.83</v>
      </c>
      <c r="J7" s="1">
        <v>2.0499999999999998</v>
      </c>
      <c r="K7" s="1">
        <v>3.06</v>
      </c>
      <c r="L7" s="1">
        <v>1.44</v>
      </c>
      <c r="M7" s="1">
        <v>1.39</v>
      </c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 t="s">
        <v>5</v>
      </c>
      <c r="B9" s="8">
        <f>AVERAGE(B5:B7)</f>
        <v>0.87666666666666659</v>
      </c>
      <c r="C9" s="8">
        <f t="shared" ref="C9:M9" si="0">AVERAGE(C5:C7)</f>
        <v>1.0399999999999998</v>
      </c>
      <c r="D9" s="8">
        <f t="shared" si="0"/>
        <v>2.04</v>
      </c>
      <c r="E9" s="8">
        <f t="shared" si="0"/>
        <v>2.4633333333333334</v>
      </c>
      <c r="F9" s="8">
        <f t="shared" si="0"/>
        <v>2.7033333333333331</v>
      </c>
      <c r="G9" s="8">
        <f t="shared" si="0"/>
        <v>1.4266666666666665</v>
      </c>
      <c r="H9" s="8">
        <f t="shared" si="0"/>
        <v>1.4433333333333334</v>
      </c>
      <c r="I9" s="8">
        <f t="shared" si="0"/>
        <v>2.92</v>
      </c>
      <c r="J9" s="8">
        <f t="shared" si="0"/>
        <v>2.2666666666666666</v>
      </c>
      <c r="K9" s="8">
        <f t="shared" si="0"/>
        <v>2.91</v>
      </c>
      <c r="L9" s="8">
        <f t="shared" si="0"/>
        <v>1.42</v>
      </c>
      <c r="M9" s="8">
        <f t="shared" si="0"/>
        <v>1.5266666666666666</v>
      </c>
    </row>
    <row r="10" spans="1:13" ht="15.75" x14ac:dyDescent="0.25">
      <c r="A10" s="3" t="s">
        <v>6</v>
      </c>
      <c r="B10" s="8">
        <f>STDEV(B5:B7)</f>
        <v>8.0208062770106392E-2</v>
      </c>
      <c r="C10" s="8">
        <f t="shared" ref="C10:M10" si="1">STDEV(C5:C7)</f>
        <v>0.14000000000000101</v>
      </c>
      <c r="D10" s="8">
        <f t="shared" si="1"/>
        <v>0.14730919862656228</v>
      </c>
      <c r="E10" s="8">
        <f t="shared" si="1"/>
        <v>0.30435724623102628</v>
      </c>
      <c r="F10" s="8">
        <f t="shared" si="1"/>
        <v>1.0404966762721233</v>
      </c>
      <c r="G10" s="8">
        <f t="shared" si="1"/>
        <v>0.27428695436227757</v>
      </c>
      <c r="H10" s="8">
        <f t="shared" si="1"/>
        <v>0.57951128835712373</v>
      </c>
      <c r="I10" s="8">
        <f t="shared" si="1"/>
        <v>0.35369478367654789</v>
      </c>
      <c r="J10" s="8">
        <f t="shared" si="1"/>
        <v>0.32470499431535516</v>
      </c>
      <c r="K10" s="8">
        <f t="shared" si="1"/>
        <v>0.1670329308849007</v>
      </c>
      <c r="L10" s="8">
        <f t="shared" si="1"/>
        <v>0.11135528725660042</v>
      </c>
      <c r="M10" s="8">
        <f t="shared" si="1"/>
        <v>0.12342339054382415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932F-5484-4BBE-BB47-5732A40AEB55}">
  <dimension ref="A1:AT21"/>
  <sheetViews>
    <sheetView topLeftCell="K1" zoomScaleNormal="100" workbookViewId="0">
      <selection activeCell="AA5" sqref="AA5"/>
    </sheetView>
  </sheetViews>
  <sheetFormatPr defaultRowHeight="15" x14ac:dyDescent="0.25"/>
  <cols>
    <col min="1" max="1" width="11.140625" customWidth="1"/>
    <col min="2" max="13" width="10.140625" bestFit="1" customWidth="1"/>
    <col min="14" max="14" width="9.85546875" bestFit="1" customWidth="1"/>
    <col min="16" max="16" width="12.140625" customWidth="1"/>
    <col min="17" max="18" width="9.28515625" bestFit="1" customWidth="1"/>
    <col min="19" max="19" width="9.85546875" bestFit="1" customWidth="1"/>
    <col min="20" max="22" width="9.28515625" bestFit="1" customWidth="1"/>
    <col min="23" max="23" width="10.28515625" customWidth="1"/>
    <col min="24" max="24" width="9.7109375" customWidth="1"/>
    <col min="25" max="25" width="10.28515625" customWidth="1"/>
    <col min="26" max="26" width="10.140625" customWidth="1"/>
    <col min="27" max="27" width="9.7109375" customWidth="1"/>
    <col min="28" max="28" width="10.28515625" customWidth="1"/>
    <col min="29" max="29" width="10.5703125" customWidth="1"/>
    <col min="31" max="31" width="10.28515625" customWidth="1"/>
    <col min="33" max="33" width="9.85546875" customWidth="1"/>
    <col min="35" max="35" width="9.5703125" customWidth="1"/>
    <col min="37" max="37" width="9.7109375" customWidth="1"/>
    <col min="39" max="39" width="11" customWidth="1"/>
  </cols>
  <sheetData>
    <row r="1" spans="1:46" x14ac:dyDescent="0.25">
      <c r="A1" t="s">
        <v>41</v>
      </c>
    </row>
    <row r="2" spans="1:46" x14ac:dyDescent="0.25">
      <c r="A2" s="9" t="s">
        <v>7</v>
      </c>
    </row>
    <row r="3" spans="1:46" x14ac:dyDescent="0.25">
      <c r="B3" s="36" t="s">
        <v>42</v>
      </c>
      <c r="C3" s="62" t="s">
        <v>43</v>
      </c>
      <c r="D3" s="62" t="s">
        <v>44</v>
      </c>
      <c r="E3" s="62" t="s">
        <v>51</v>
      </c>
      <c r="F3" s="62" t="s">
        <v>52</v>
      </c>
      <c r="G3" s="62" t="s">
        <v>45</v>
      </c>
      <c r="H3" s="62" t="s">
        <v>47</v>
      </c>
      <c r="I3" s="62" t="s">
        <v>46</v>
      </c>
      <c r="J3" s="62" t="s">
        <v>48</v>
      </c>
      <c r="K3" s="62" t="s">
        <v>49</v>
      </c>
      <c r="L3" s="62" t="s">
        <v>50</v>
      </c>
      <c r="M3" s="62" t="s">
        <v>53</v>
      </c>
      <c r="N3" s="4"/>
      <c r="O3" s="11" t="s">
        <v>8</v>
      </c>
      <c r="P3" s="5"/>
      <c r="AC3" s="11"/>
      <c r="AD3" s="5"/>
      <c r="AE3" s="11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</row>
    <row r="4" spans="1:46" x14ac:dyDescent="0.25">
      <c r="A4" s="4"/>
      <c r="B4" s="12" t="s">
        <v>32</v>
      </c>
      <c r="C4" s="12" t="s">
        <v>33</v>
      </c>
      <c r="D4" s="12" t="s">
        <v>34</v>
      </c>
      <c r="E4" s="12" t="s">
        <v>35</v>
      </c>
      <c r="F4" s="12" t="s">
        <v>36</v>
      </c>
      <c r="G4" s="12">
        <v>45089</v>
      </c>
      <c r="H4" s="12" t="s">
        <v>37</v>
      </c>
      <c r="I4" s="12">
        <v>45147</v>
      </c>
      <c r="J4" s="12" t="s">
        <v>38</v>
      </c>
      <c r="K4" s="12">
        <v>45208</v>
      </c>
      <c r="L4" s="12" t="s">
        <v>39</v>
      </c>
      <c r="M4" s="12">
        <v>45271</v>
      </c>
      <c r="N4" s="68"/>
      <c r="O4" s="11" t="s">
        <v>9</v>
      </c>
      <c r="P4" s="5" t="s">
        <v>4</v>
      </c>
      <c r="Q4" s="5"/>
      <c r="R4" s="7"/>
      <c r="S4" s="11"/>
      <c r="T4" s="5"/>
      <c r="U4" s="11"/>
      <c r="V4" s="5"/>
      <c r="W4" s="11"/>
      <c r="X4" s="5"/>
      <c r="Y4" s="11"/>
      <c r="Z4" s="5"/>
      <c r="AA4" s="11"/>
      <c r="AB4" s="5"/>
      <c r="AC4" s="11"/>
      <c r="AD4" s="5"/>
      <c r="AE4" s="11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46" x14ac:dyDescent="0.25">
      <c r="A5" s="13" t="s">
        <v>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4"/>
      <c r="O5" s="69" t="s">
        <v>10</v>
      </c>
      <c r="P5" s="70" t="s">
        <v>2</v>
      </c>
      <c r="Q5" s="12" t="s">
        <v>32</v>
      </c>
      <c r="R5" s="14"/>
      <c r="S5" s="12" t="s">
        <v>33</v>
      </c>
      <c r="T5" s="14"/>
      <c r="U5" s="12" t="s">
        <v>34</v>
      </c>
      <c r="V5" s="14"/>
      <c r="W5" s="12" t="s">
        <v>35</v>
      </c>
      <c r="X5" s="14"/>
      <c r="Y5" s="12" t="s">
        <v>36</v>
      </c>
      <c r="Z5" s="14"/>
      <c r="AA5" s="12">
        <v>45089</v>
      </c>
      <c r="AB5" s="14"/>
      <c r="AC5" s="12" t="s">
        <v>37</v>
      </c>
      <c r="AD5" s="14"/>
      <c r="AE5" s="12">
        <v>45147</v>
      </c>
      <c r="AF5" s="14"/>
      <c r="AG5" s="12" t="s">
        <v>38</v>
      </c>
      <c r="AH5" s="14"/>
      <c r="AI5" s="12">
        <v>45208</v>
      </c>
      <c r="AJ5" s="14"/>
      <c r="AK5" s="12" t="s">
        <v>39</v>
      </c>
      <c r="AL5" s="14"/>
      <c r="AM5" s="12">
        <v>45271</v>
      </c>
      <c r="AN5" s="14"/>
      <c r="AO5" s="5"/>
      <c r="AP5" s="5"/>
      <c r="AQ5" s="5"/>
      <c r="AR5" s="5"/>
      <c r="AS5" s="5"/>
      <c r="AT5" s="5"/>
    </row>
    <row r="6" spans="1:46" x14ac:dyDescent="0.25">
      <c r="A6" s="4" t="s">
        <v>11</v>
      </c>
      <c r="B6" s="15">
        <v>751.59522205755013</v>
      </c>
      <c r="C6" s="15">
        <v>677.79862177748259</v>
      </c>
      <c r="D6" s="15">
        <v>860</v>
      </c>
      <c r="E6" s="15">
        <v>846.76381175820029</v>
      </c>
      <c r="F6" s="15">
        <v>945.87297444238061</v>
      </c>
      <c r="G6" s="15">
        <v>1146.6666666666665</v>
      </c>
      <c r="H6" s="15">
        <v>1441.7644811182649</v>
      </c>
      <c r="I6" s="15">
        <v>1329.8029139501771</v>
      </c>
      <c r="J6" s="15">
        <v>1405.9251559251559</v>
      </c>
      <c r="K6" s="15">
        <v>1394.7771414460155</v>
      </c>
      <c r="L6" s="15">
        <v>1127.2452238814753</v>
      </c>
      <c r="M6" s="15">
        <v>1198.0709003518753</v>
      </c>
      <c r="N6" s="6"/>
      <c r="O6" s="5"/>
      <c r="P6" s="70">
        <v>0</v>
      </c>
      <c r="Q6" s="16">
        <f>B6*2.5</f>
        <v>1878.9880551438753</v>
      </c>
      <c r="R6" s="17">
        <f>(Q6+Q7+Q8+Q9+Q10)/20</f>
        <v>757.36143625567104</v>
      </c>
      <c r="S6" s="16">
        <f>C6*2.5</f>
        <v>1694.4965544437064</v>
      </c>
      <c r="T6" s="17">
        <f>(S6+S7+S8+S9+S10)/20</f>
        <v>710.92861172129574</v>
      </c>
      <c r="U6" s="16">
        <f>D6*2.5</f>
        <v>2150</v>
      </c>
      <c r="V6" s="17">
        <f>(U6+U7+U8+U9+U10)/20</f>
        <v>806.875</v>
      </c>
      <c r="W6" s="16">
        <f>E6*2.5</f>
        <v>2116.9095293955006</v>
      </c>
      <c r="X6" s="17">
        <f>(W6+W7+W8+W9+W10)/20</f>
        <v>881.83060677964727</v>
      </c>
      <c r="Y6" s="16">
        <f>F6*2.5</f>
        <v>2364.6824361059516</v>
      </c>
      <c r="Z6" s="17">
        <f>(Y6+Y7+Y8+Y9+Y10)/20</f>
        <v>976.6695989317144</v>
      </c>
      <c r="AA6" s="16">
        <f>G6*2.5</f>
        <v>2866.6666666666661</v>
      </c>
      <c r="AB6" s="17">
        <f>(AA6+AA7+AA8+AA9+AA10)/20</f>
        <v>1073.6458333333335</v>
      </c>
      <c r="AC6" s="16">
        <f>H6*2.5</f>
        <v>3604.4112027956626</v>
      </c>
      <c r="AD6" s="17">
        <f>(AC6+AC7+AC8+AC9+AC10)/20</f>
        <v>1211.6351749007858</v>
      </c>
      <c r="AE6" s="16">
        <f>I6*2.5</f>
        <v>3324.5072848754426</v>
      </c>
      <c r="AF6" s="17">
        <f>(AE6+AE7+AE8+AE9+AE10)/20</f>
        <v>1250.8662519971056</v>
      </c>
      <c r="AG6" s="16">
        <f>J6*2.5</f>
        <v>3514.8128898128898</v>
      </c>
      <c r="AH6" s="17">
        <f>(AG6+AG7+AG8+AG9+AG10)/20</f>
        <v>1391.3721413721414</v>
      </c>
      <c r="AI6" s="16">
        <f>K6*2.5</f>
        <v>3486.942853615039</v>
      </c>
      <c r="AJ6" s="17">
        <f>(AI6+AI7+AI8+AI9+AI10)/20</f>
        <v>1325.4459115694779</v>
      </c>
      <c r="AK6" s="16">
        <f>L6*2.5</f>
        <v>2818.1130597036881</v>
      </c>
      <c r="AL6" s="17">
        <f>(AK6+AK7+AK8+AK9+AK10)/20</f>
        <v>1135.9110200715418</v>
      </c>
      <c r="AM6" s="16">
        <f>M6*2.5</f>
        <v>2995.177250879688</v>
      </c>
      <c r="AN6" s="17">
        <f>(AM6+AM7+AM8+AM9+AM10)/20</f>
        <v>1119.5605522984656</v>
      </c>
      <c r="AO6" s="5"/>
      <c r="AP6" s="5"/>
      <c r="AQ6" s="5"/>
      <c r="AR6" s="5"/>
      <c r="AS6" s="5"/>
      <c r="AT6" s="5"/>
    </row>
    <row r="7" spans="1:46" x14ac:dyDescent="0.25">
      <c r="A7" s="4" t="s">
        <v>12</v>
      </c>
      <c r="B7" s="15">
        <v>755.06217339170223</v>
      </c>
      <c r="C7" s="15">
        <v>748.95802428033335</v>
      </c>
      <c r="D7" s="15">
        <v>780</v>
      </c>
      <c r="E7" s="15">
        <v>884.03985503414856</v>
      </c>
      <c r="F7" s="15">
        <v>1015.8957816016434</v>
      </c>
      <c r="G7" s="15">
        <v>1148.3333333333333</v>
      </c>
      <c r="H7" s="15">
        <v>1506.7762188524571</v>
      </c>
      <c r="I7" s="15">
        <v>1347.0187790881782</v>
      </c>
      <c r="J7" s="15">
        <v>1410.3801603801603</v>
      </c>
      <c r="K7" s="15">
        <v>1369.278593110625</v>
      </c>
      <c r="L7" s="15">
        <v>1145.5478107735057</v>
      </c>
      <c r="M7" s="15">
        <v>1122.1710324325982</v>
      </c>
      <c r="N7" s="6"/>
      <c r="O7" s="5"/>
      <c r="P7" s="70">
        <v>5</v>
      </c>
      <c r="Q7" s="16">
        <f>B7*5</f>
        <v>3775.3108669585113</v>
      </c>
      <c r="R7" s="18"/>
      <c r="S7" s="16">
        <f>C7*5</f>
        <v>3744.7901214016665</v>
      </c>
      <c r="T7" s="18"/>
      <c r="U7" s="16">
        <f>D7*5</f>
        <v>3900</v>
      </c>
      <c r="V7" s="18"/>
      <c r="W7" s="16">
        <f>E7*5</f>
        <v>4420.199275170743</v>
      </c>
      <c r="X7" s="18"/>
      <c r="Y7" s="16">
        <f>F7*5</f>
        <v>5079.4789080082173</v>
      </c>
      <c r="Z7" s="18"/>
      <c r="AA7" s="16">
        <f>G7*5</f>
        <v>5741.6666666666661</v>
      </c>
      <c r="AB7" s="18"/>
      <c r="AC7" s="16">
        <f>H7*5</f>
        <v>7533.8810942622858</v>
      </c>
      <c r="AD7" s="18"/>
      <c r="AE7" s="16">
        <f>I7*5</f>
        <v>6735.0938954408912</v>
      </c>
      <c r="AF7" s="18"/>
      <c r="AG7" s="16">
        <f>J7*5</f>
        <v>7051.9008019008015</v>
      </c>
      <c r="AH7" s="18"/>
      <c r="AI7" s="16">
        <f>K7*5</f>
        <v>6846.3929655531247</v>
      </c>
      <c r="AJ7" s="18"/>
      <c r="AK7" s="16">
        <f>L7*5</f>
        <v>5727.7390538675281</v>
      </c>
      <c r="AL7" s="18"/>
      <c r="AM7" s="16">
        <f>M7*5</f>
        <v>5610.8551621629904</v>
      </c>
      <c r="AN7" s="18"/>
      <c r="AO7" s="5"/>
      <c r="AP7" s="5"/>
      <c r="AQ7" s="5"/>
      <c r="AR7" s="5"/>
      <c r="AS7" s="5"/>
      <c r="AT7" s="5"/>
    </row>
    <row r="8" spans="1:46" x14ac:dyDescent="0.25">
      <c r="A8" s="4" t="s">
        <v>13</v>
      </c>
      <c r="B8" s="15">
        <v>750.34326740910649</v>
      </c>
      <c r="C8" s="15">
        <v>696.31278608309026</v>
      </c>
      <c r="D8" s="15">
        <v>804.99999999999989</v>
      </c>
      <c r="E8" s="15">
        <v>919.3878271061684</v>
      </c>
      <c r="F8" s="15">
        <v>948.36352572301121</v>
      </c>
      <c r="G8" s="15">
        <v>1075.0000000000002</v>
      </c>
      <c r="H8" s="15">
        <v>1049.2449824012094</v>
      </c>
      <c r="I8" s="15">
        <v>1342.0761058768801</v>
      </c>
      <c r="J8" s="15">
        <v>1438.149688149688</v>
      </c>
      <c r="K8" s="15">
        <v>1347.6161095690545</v>
      </c>
      <c r="L8" s="15">
        <v>1152.3557962395703</v>
      </c>
      <c r="M8" s="15">
        <v>1107.6332496032896</v>
      </c>
      <c r="N8" s="6"/>
      <c r="O8" s="5"/>
      <c r="P8" s="70">
        <v>10</v>
      </c>
      <c r="Q8" s="16">
        <f>B8*5</f>
        <v>3751.7163370455323</v>
      </c>
      <c r="R8" s="18"/>
      <c r="S8" s="16">
        <f>C8*5</f>
        <v>3481.5639304154511</v>
      </c>
      <c r="T8" s="18"/>
      <c r="U8" s="16">
        <f>D8*5</f>
        <v>4024.9999999999995</v>
      </c>
      <c r="V8" s="18"/>
      <c r="W8" s="16">
        <f>E8*5</f>
        <v>4596.9391355308417</v>
      </c>
      <c r="X8" s="18"/>
      <c r="Y8" s="16">
        <f>F8*5</f>
        <v>4741.8176286150556</v>
      </c>
      <c r="Z8" s="18"/>
      <c r="AA8" s="16">
        <f>G8*5</f>
        <v>5375.0000000000009</v>
      </c>
      <c r="AB8" s="18"/>
      <c r="AC8" s="16">
        <f>H8*5</f>
        <v>5246.2249120060469</v>
      </c>
      <c r="AD8" s="18"/>
      <c r="AE8" s="16">
        <f>I8*5</f>
        <v>6710.3805293844007</v>
      </c>
      <c r="AF8" s="18"/>
      <c r="AG8" s="16">
        <f>J8*5</f>
        <v>7190.7484407484399</v>
      </c>
      <c r="AH8" s="18"/>
      <c r="AI8" s="16">
        <f>K8*5</f>
        <v>6738.080547845273</v>
      </c>
      <c r="AJ8" s="18"/>
      <c r="AK8" s="16">
        <f>L8*5</f>
        <v>5761.778981197851</v>
      </c>
      <c r="AL8" s="18"/>
      <c r="AM8" s="16">
        <f>M8*5</f>
        <v>5538.1662480164487</v>
      </c>
      <c r="AN8" s="18"/>
      <c r="AO8" s="5"/>
      <c r="AP8" s="5"/>
      <c r="AQ8" s="5"/>
      <c r="AR8" s="5"/>
      <c r="AS8" s="5"/>
      <c r="AT8" s="5"/>
    </row>
    <row r="9" spans="1:46" x14ac:dyDescent="0.25">
      <c r="A9" s="4" t="s">
        <v>14</v>
      </c>
      <c r="B9" s="15">
        <v>764.59628956062011</v>
      </c>
      <c r="C9" s="15">
        <v>708.72622703608658</v>
      </c>
      <c r="D9" s="15">
        <v>810</v>
      </c>
      <c r="E9" s="15">
        <v>873.1141182118879</v>
      </c>
      <c r="F9" s="15">
        <v>960.43312039068155</v>
      </c>
      <c r="G9" s="15">
        <v>1015.8333333333331</v>
      </c>
      <c r="H9" s="15">
        <v>1114.7020060102932</v>
      </c>
      <c r="I9" s="15">
        <v>1096.7792495459014</v>
      </c>
      <c r="J9" s="15">
        <v>1375.3712503712502</v>
      </c>
      <c r="K9" s="15">
        <v>1232.0828640140103</v>
      </c>
      <c r="L9" s="15">
        <v>1122.0638654948907</v>
      </c>
      <c r="M9" s="15">
        <v>1068.0651972069977</v>
      </c>
      <c r="N9" s="6"/>
      <c r="O9" s="5"/>
      <c r="P9" s="70">
        <v>15</v>
      </c>
      <c r="Q9" s="16">
        <f>B9*5</f>
        <v>3822.9814478031003</v>
      </c>
      <c r="R9" s="18"/>
      <c r="S9" s="16">
        <f>C9*5</f>
        <v>3543.6311351804329</v>
      </c>
      <c r="T9" s="18"/>
      <c r="U9" s="16">
        <f>D9*5</f>
        <v>4050</v>
      </c>
      <c r="V9" s="18"/>
      <c r="W9" s="16">
        <f>E9*5</f>
        <v>4365.5705910594397</v>
      </c>
      <c r="X9" s="18"/>
      <c r="Y9" s="16">
        <f>F9*5</f>
        <v>4802.1656019534075</v>
      </c>
      <c r="Z9" s="18"/>
      <c r="AA9" s="16">
        <f>G9*5</f>
        <v>5079.1666666666661</v>
      </c>
      <c r="AB9" s="18"/>
      <c r="AC9" s="16">
        <f>H9*5</f>
        <v>5573.5100300514659</v>
      </c>
      <c r="AD9" s="18"/>
      <c r="AE9" s="16">
        <f>I9*5</f>
        <v>5483.8962477295072</v>
      </c>
      <c r="AF9" s="18"/>
      <c r="AG9" s="16">
        <f>J9*5</f>
        <v>6876.8562518562512</v>
      </c>
      <c r="AH9" s="18"/>
      <c r="AI9" s="16">
        <f>K9*5</f>
        <v>6160.414320070051</v>
      </c>
      <c r="AJ9" s="18"/>
      <c r="AK9" s="16">
        <f>L9*5</f>
        <v>5610.3193274744535</v>
      </c>
      <c r="AL9" s="18"/>
      <c r="AM9" s="16">
        <f>M9*5</f>
        <v>5340.3259860349881</v>
      </c>
      <c r="AN9" s="18"/>
      <c r="AO9" s="5"/>
      <c r="AP9" s="5"/>
      <c r="AQ9" s="5"/>
      <c r="AR9" s="5"/>
      <c r="AS9" s="5"/>
      <c r="AT9" s="5"/>
    </row>
    <row r="10" spans="1:46" x14ac:dyDescent="0.25">
      <c r="A10" s="4" t="s">
        <v>15</v>
      </c>
      <c r="B10" s="15">
        <v>767.29280726496063</v>
      </c>
      <c r="C10" s="15">
        <v>701.63619719386293</v>
      </c>
      <c r="D10" s="15">
        <v>804.99999999999989</v>
      </c>
      <c r="E10" s="15">
        <v>854.79744177456837</v>
      </c>
      <c r="F10" s="15">
        <v>1018.0989615806624</v>
      </c>
      <c r="G10" s="15">
        <v>964.16666666666663</v>
      </c>
      <c r="H10" s="15">
        <v>909.87050356009968</v>
      </c>
      <c r="I10" s="15">
        <v>1105.3788330047478</v>
      </c>
      <c r="J10" s="15">
        <v>1277.2497772497773</v>
      </c>
      <c r="K10" s="15">
        <v>1310.8350177224288</v>
      </c>
      <c r="L10" s="15">
        <v>1120.1079916749266</v>
      </c>
      <c r="M10" s="15">
        <v>1162.6745595500804</v>
      </c>
      <c r="N10" s="6"/>
      <c r="O10" s="5"/>
      <c r="P10" s="70">
        <v>20</v>
      </c>
      <c r="Q10" s="16">
        <f>B10*2.5</f>
        <v>1918.2320181624016</v>
      </c>
      <c r="R10" s="19">
        <f>B10*15</f>
        <v>11509.392108974409</v>
      </c>
      <c r="S10" s="16">
        <f>C10*2.5</f>
        <v>1754.0904929846574</v>
      </c>
      <c r="T10" s="19">
        <f>C10*15</f>
        <v>10524.542957907945</v>
      </c>
      <c r="U10" s="16">
        <f>D10*2.5</f>
        <v>2012.4999999999998</v>
      </c>
      <c r="V10" s="19">
        <f>D10*15</f>
        <v>12074.999999999998</v>
      </c>
      <c r="W10" s="16">
        <f>E10*2.5</f>
        <v>2136.9936044364208</v>
      </c>
      <c r="X10" s="19">
        <f>E10*15</f>
        <v>12821.961626618526</v>
      </c>
      <c r="Y10" s="16">
        <f>F10*2.5</f>
        <v>2545.247403951656</v>
      </c>
      <c r="Z10" s="19">
        <f>F10*15</f>
        <v>15271.484423709935</v>
      </c>
      <c r="AA10" s="16">
        <f>G10*2.5</f>
        <v>2410.4166666666665</v>
      </c>
      <c r="AB10" s="19">
        <f>G10*15</f>
        <v>14462.5</v>
      </c>
      <c r="AC10" s="16">
        <f>H10*2.5</f>
        <v>2274.6762589002492</v>
      </c>
      <c r="AD10" s="19">
        <f>H10*15</f>
        <v>13648.057553401495</v>
      </c>
      <c r="AE10" s="16">
        <f>I10*2.5</f>
        <v>2763.4470825118697</v>
      </c>
      <c r="AF10" s="19">
        <f>I10*15</f>
        <v>16580.682495071218</v>
      </c>
      <c r="AG10" s="16">
        <f>J10*2.5</f>
        <v>3193.1244431244431</v>
      </c>
      <c r="AH10" s="19">
        <f>J10*15</f>
        <v>19158.746658746659</v>
      </c>
      <c r="AI10" s="16">
        <f>K10*2.5</f>
        <v>3277.0875443060722</v>
      </c>
      <c r="AJ10" s="19">
        <f>K10*15</f>
        <v>19662.525265836433</v>
      </c>
      <c r="AK10" s="16">
        <f>L10*2.5</f>
        <v>2800.2699791873165</v>
      </c>
      <c r="AL10" s="19">
        <f>L10*15</f>
        <v>16801.619875123899</v>
      </c>
      <c r="AM10" s="16">
        <f>M10*2.5</f>
        <v>2906.6863988752011</v>
      </c>
      <c r="AN10" s="19">
        <f>M10*15</f>
        <v>17440.118393251207</v>
      </c>
      <c r="AO10" s="5"/>
      <c r="AP10" s="5"/>
      <c r="AQ10" s="5"/>
      <c r="AR10" s="5"/>
      <c r="AS10" s="5"/>
      <c r="AT10" s="5"/>
    </row>
    <row r="11" spans="1:46" x14ac:dyDescent="0.25">
      <c r="A11" s="4" t="s">
        <v>16</v>
      </c>
      <c r="B11" s="15">
        <v>660.29883692488147</v>
      </c>
      <c r="C11" s="15">
        <v>718.50151735011627</v>
      </c>
      <c r="D11" s="15">
        <v>775</v>
      </c>
      <c r="E11" s="15">
        <v>761.28598838404298</v>
      </c>
      <c r="F11" s="15">
        <v>806.40210272707816</v>
      </c>
      <c r="G11" s="15">
        <v>777.50000000000011</v>
      </c>
      <c r="H11" s="15">
        <v>806.34153764777363</v>
      </c>
      <c r="I11" s="15">
        <v>857.3267703228762</v>
      </c>
      <c r="J11" s="15">
        <v>953.11107811107809</v>
      </c>
      <c r="K11" s="15">
        <v>793.41757229720224</v>
      </c>
      <c r="L11" s="15">
        <v>738.50009139897179</v>
      </c>
      <c r="M11" s="15">
        <v>923.42057883052075</v>
      </c>
      <c r="N11" s="6"/>
      <c r="O11" s="5"/>
      <c r="P11" s="70">
        <v>50</v>
      </c>
      <c r="Q11" s="20">
        <f>B11*40</f>
        <v>26411.953476995259</v>
      </c>
      <c r="R11" s="21">
        <f>(R10+Q11+Q12+Q13)/330</f>
        <v>615.03294286424921</v>
      </c>
      <c r="S11" s="20">
        <f>C11*40</f>
        <v>28740.060694004649</v>
      </c>
      <c r="T11" s="21">
        <f>(T10+S11+S12+S13)/330</f>
        <v>622.28931987925057</v>
      </c>
      <c r="U11" s="20">
        <f>D11*40</f>
        <v>31000</v>
      </c>
      <c r="V11" s="21">
        <f>(V10+U11+U12+U13)/330</f>
        <v>688.86363636363637</v>
      </c>
      <c r="W11" s="20">
        <f>E11*40</f>
        <v>30451.439535361718</v>
      </c>
      <c r="X11" s="21">
        <f>(X10+W11+W12+W13)/330</f>
        <v>746.54792895401499</v>
      </c>
      <c r="Y11" s="20">
        <f>F11*40</f>
        <v>32256.084109083127</v>
      </c>
      <c r="Z11" s="21">
        <f>(Z10+Y11+Y12+Y13)/330</f>
        <v>726.6783370831223</v>
      </c>
      <c r="AA11" s="20">
        <f>G11*40</f>
        <v>31100.000000000004</v>
      </c>
      <c r="AB11" s="21">
        <f>(AB10+AA11+AA12+AA13)/330</f>
        <v>764.83585858585855</v>
      </c>
      <c r="AC11" s="20">
        <f>H11*40</f>
        <v>32253.661505910946</v>
      </c>
      <c r="AD11" s="21">
        <f>(AD10+AC11+AC12+AC13)/330</f>
        <v>813.22322844155485</v>
      </c>
      <c r="AE11" s="20">
        <f>I11*40</f>
        <v>34293.070812915044</v>
      </c>
      <c r="AF11" s="21">
        <f>(AF10+AE11+AE12+AE13)/330</f>
        <v>814.26939724421243</v>
      </c>
      <c r="AG11" s="20">
        <f>J11*40</f>
        <v>38124.443124443125</v>
      </c>
      <c r="AH11" s="21">
        <f>(AH10+AG11+AG12+AG13)/330</f>
        <v>890.36020286020266</v>
      </c>
      <c r="AI11" s="20">
        <f>K11*40</f>
        <v>31736.70289188809</v>
      </c>
      <c r="AJ11" s="21">
        <f>(AJ10+AI11+AI12+AI13)/330</f>
        <v>774.7979565510858</v>
      </c>
      <c r="AK11" s="20">
        <f>L11*40</f>
        <v>29540.00365595887</v>
      </c>
      <c r="AL11" s="21">
        <f>(AL10+AK11+AK12+AK13)/330</f>
        <v>710.21469392244751</v>
      </c>
      <c r="AM11" s="20">
        <f>M11*40</f>
        <v>36936.82315322083</v>
      </c>
      <c r="AN11" s="21">
        <f>(AN10+AM11+AM12+AM13)/330</f>
        <v>825.98257384154556</v>
      </c>
      <c r="AO11" s="5"/>
      <c r="AP11" s="5"/>
      <c r="AQ11" s="5"/>
      <c r="AR11" s="5"/>
      <c r="AS11" s="5"/>
      <c r="AT11" s="5"/>
    </row>
    <row r="12" spans="1:46" x14ac:dyDescent="0.25">
      <c r="A12" s="4" t="s">
        <v>17</v>
      </c>
      <c r="B12" s="15">
        <v>614.93955696972671</v>
      </c>
      <c r="C12" s="15">
        <v>616.46161942150002</v>
      </c>
      <c r="D12" s="15">
        <v>670</v>
      </c>
      <c r="E12" s="15">
        <v>732.36492032511762</v>
      </c>
      <c r="F12" s="15">
        <v>698.92523592448913</v>
      </c>
      <c r="G12" s="15">
        <v>748.33333333333326</v>
      </c>
      <c r="H12" s="15">
        <v>845.08140876335381</v>
      </c>
      <c r="I12" s="15">
        <v>802.64009881273626</v>
      </c>
      <c r="J12" s="15">
        <v>913.94416394416385</v>
      </c>
      <c r="K12" s="15">
        <v>793.41757229720236</v>
      </c>
      <c r="L12" s="15">
        <v>691.78661315664635</v>
      </c>
      <c r="M12" s="15">
        <v>800.94923965631097</v>
      </c>
      <c r="N12" s="6"/>
      <c r="O12" s="5"/>
      <c r="P12" s="70">
        <v>100</v>
      </c>
      <c r="Q12" s="22">
        <f>B12*150</f>
        <v>92240.933545459004</v>
      </c>
      <c r="R12" s="19"/>
      <c r="S12" s="22">
        <f>C12*150</f>
        <v>92469.242913224996</v>
      </c>
      <c r="T12" s="19"/>
      <c r="U12" s="22">
        <f>D12*150</f>
        <v>100500</v>
      </c>
      <c r="V12" s="19"/>
      <c r="W12" s="22">
        <f>E12*150</f>
        <v>109854.73804876764</v>
      </c>
      <c r="X12" s="19"/>
      <c r="Y12" s="22">
        <f>F12*150</f>
        <v>104838.78538867336</v>
      </c>
      <c r="Z12" s="19"/>
      <c r="AA12" s="22">
        <f>G12*150</f>
        <v>112249.99999999999</v>
      </c>
      <c r="AB12" s="19"/>
      <c r="AC12" s="22">
        <f>H12*150</f>
        <v>126762.21131450307</v>
      </c>
      <c r="AD12" s="19"/>
      <c r="AE12" s="22">
        <f>I12*150</f>
        <v>120396.01482191044</v>
      </c>
      <c r="AF12" s="19"/>
      <c r="AG12" s="22">
        <f>J12*150</f>
        <v>137091.62459162457</v>
      </c>
      <c r="AH12" s="19"/>
      <c r="AI12" s="22">
        <f>K12*150</f>
        <v>119012.63584458035</v>
      </c>
      <c r="AJ12" s="19"/>
      <c r="AK12" s="22">
        <f>L12*150</f>
        <v>103767.99197349696</v>
      </c>
      <c r="AL12" s="19"/>
      <c r="AM12" s="22">
        <f>M12*150</f>
        <v>120142.38594844664</v>
      </c>
      <c r="AN12" s="19"/>
      <c r="AO12" s="5"/>
      <c r="AP12" s="5"/>
      <c r="AQ12" s="5"/>
      <c r="AR12" s="5"/>
      <c r="AS12" s="5"/>
      <c r="AT12" s="5"/>
    </row>
    <row r="13" spans="1:46" x14ac:dyDescent="0.25">
      <c r="A13" s="4" t="s">
        <v>18</v>
      </c>
      <c r="B13" s="15">
        <v>582.38873611018869</v>
      </c>
      <c r="C13" s="15">
        <v>588.97303196012069</v>
      </c>
      <c r="D13" s="15">
        <v>655</v>
      </c>
      <c r="E13" s="15">
        <v>745.86141875261615</v>
      </c>
      <c r="F13" s="15">
        <v>699.49997852771162</v>
      </c>
      <c r="G13" s="15">
        <v>756.66666666666663</v>
      </c>
      <c r="H13" s="15">
        <v>765.59788009518081</v>
      </c>
      <c r="I13" s="15">
        <v>779.51306368554719</v>
      </c>
      <c r="J13" s="15">
        <v>795.55242055242047</v>
      </c>
      <c r="K13" s="15">
        <v>682.17169327642739</v>
      </c>
      <c r="L13" s="15">
        <v>674.08986791862378</v>
      </c>
      <c r="M13" s="15">
        <v>784.43937498233083</v>
      </c>
      <c r="N13" s="6"/>
      <c r="O13" s="5"/>
      <c r="P13" s="70">
        <v>350</v>
      </c>
      <c r="Q13" s="23">
        <f>B13*125</f>
        <v>72798.592013773581</v>
      </c>
      <c r="R13" s="24"/>
      <c r="S13" s="23">
        <f>C13*125</f>
        <v>73621.628995015082</v>
      </c>
      <c r="T13" s="24"/>
      <c r="U13" s="23">
        <f>D12*125</f>
        <v>83750</v>
      </c>
      <c r="V13" s="24"/>
      <c r="W13" s="23">
        <f>E13*125</f>
        <v>93232.677344077019</v>
      </c>
      <c r="X13" s="24"/>
      <c r="Y13" s="23">
        <f>F13*125</f>
        <v>87437.497315963948</v>
      </c>
      <c r="Z13" s="24"/>
      <c r="AA13" s="23">
        <f>G13*125</f>
        <v>94583.333333333328</v>
      </c>
      <c r="AB13" s="24"/>
      <c r="AC13" s="23">
        <f>H13*125</f>
        <v>95699.735011897603</v>
      </c>
      <c r="AD13" s="24"/>
      <c r="AE13" s="23">
        <f>I13*125</f>
        <v>97439.132960693401</v>
      </c>
      <c r="AF13" s="24"/>
      <c r="AG13" s="23">
        <f>J13*125</f>
        <v>99444.052569052554</v>
      </c>
      <c r="AH13" s="24"/>
      <c r="AI13" s="23">
        <f>K13*125</f>
        <v>85271.461659553417</v>
      </c>
      <c r="AJ13" s="24"/>
      <c r="AK13" s="23">
        <f>L13*125</f>
        <v>84261.233489827966</v>
      </c>
      <c r="AL13" s="24"/>
      <c r="AM13" s="23">
        <f>M13*125</f>
        <v>98054.921872791354</v>
      </c>
      <c r="AN13" s="24"/>
      <c r="AO13" s="5"/>
      <c r="AP13" s="5"/>
      <c r="AQ13" s="5"/>
      <c r="AR13" s="5"/>
      <c r="AS13" s="5"/>
      <c r="AT13" s="5"/>
    </row>
    <row r="14" spans="1:46" x14ac:dyDescent="0.25"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6"/>
      <c r="O14" s="5" t="s">
        <v>9</v>
      </c>
      <c r="P14" s="5" t="s">
        <v>1</v>
      </c>
      <c r="Q14" s="12" t="s">
        <v>32</v>
      </c>
      <c r="R14" s="12" t="s">
        <v>33</v>
      </c>
      <c r="S14" s="12" t="s">
        <v>34</v>
      </c>
      <c r="T14" s="12" t="s">
        <v>35</v>
      </c>
      <c r="U14" s="12" t="s">
        <v>36</v>
      </c>
      <c r="V14" s="12">
        <v>45266</v>
      </c>
      <c r="W14" s="12" t="s">
        <v>37</v>
      </c>
      <c r="X14" s="12">
        <v>45177</v>
      </c>
      <c r="Y14" s="12" t="s">
        <v>38</v>
      </c>
      <c r="Z14" s="12">
        <v>45179</v>
      </c>
      <c r="AA14" s="12" t="s">
        <v>39</v>
      </c>
      <c r="AB14" s="12">
        <v>45242</v>
      </c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46" x14ac:dyDescent="0.25">
      <c r="A15" s="10" t="s">
        <v>19</v>
      </c>
      <c r="B15" s="26">
        <v>853.58137380385415</v>
      </c>
      <c r="C15" s="26">
        <v>717.37088136198736</v>
      </c>
      <c r="D15" s="26">
        <v>880</v>
      </c>
      <c r="E15" s="26">
        <v>869.90066620534071</v>
      </c>
      <c r="F15" s="26">
        <v>1092.4323382640928</v>
      </c>
      <c r="G15" s="26">
        <v>950</v>
      </c>
      <c r="H15" s="26">
        <v>1420.3907591234622</v>
      </c>
      <c r="I15" s="26">
        <v>1315.3589533833765</v>
      </c>
      <c r="J15" s="58">
        <v>1441.7136917136918</v>
      </c>
      <c r="K15" s="26">
        <v>1309</v>
      </c>
      <c r="L15" s="59">
        <v>1219.2866233660013</v>
      </c>
      <c r="M15" s="25">
        <v>1067.8123662012704</v>
      </c>
      <c r="N15" s="6"/>
      <c r="O15" s="5"/>
      <c r="P15" s="5" t="s">
        <v>20</v>
      </c>
      <c r="Q15" s="7">
        <f>R6</f>
        <v>757.36143625567104</v>
      </c>
      <c r="R15" s="7">
        <f>T6</f>
        <v>710.92861172129574</v>
      </c>
      <c r="S15" s="7">
        <f>V6</f>
        <v>806.875</v>
      </c>
      <c r="T15" s="7">
        <f>X6</f>
        <v>881.83060677964727</v>
      </c>
      <c r="U15" s="7">
        <f>Z6</f>
        <v>976.6695989317144</v>
      </c>
      <c r="V15" s="7">
        <f>AB6</f>
        <v>1073.6458333333335</v>
      </c>
      <c r="W15" s="7">
        <f>AD6</f>
        <v>1211.6351749007858</v>
      </c>
      <c r="X15" s="7">
        <f>AF6</f>
        <v>1250.8662519971056</v>
      </c>
      <c r="Y15" s="7">
        <f>AH6</f>
        <v>1391.3721413721414</v>
      </c>
      <c r="Z15" s="7">
        <f>AJ6</f>
        <v>1325.4459115694779</v>
      </c>
      <c r="AA15" s="7">
        <f>AL6</f>
        <v>1135.9110200715418</v>
      </c>
      <c r="AB15" s="7">
        <f>AN6</f>
        <v>1119.5605522984656</v>
      </c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46" x14ac:dyDescent="0.25">
      <c r="A16" s="10" t="s">
        <v>19</v>
      </c>
      <c r="B16" s="26">
        <v>874.96090703112463</v>
      </c>
      <c r="C16" s="26">
        <v>741.96221410378689</v>
      </c>
      <c r="D16" s="26">
        <v>880</v>
      </c>
      <c r="E16" s="26">
        <v>821.05619570582212</v>
      </c>
      <c r="F16" s="26">
        <v>1084.0027800834978</v>
      </c>
      <c r="G16" s="26">
        <v>1170</v>
      </c>
      <c r="H16" s="26">
        <v>1417.5520616710276</v>
      </c>
      <c r="I16" s="26">
        <v>1340.0723194398672</v>
      </c>
      <c r="J16" s="58">
        <v>1424.5619245619246</v>
      </c>
      <c r="K16" s="26">
        <v>1375.333333333333</v>
      </c>
      <c r="L16" s="59">
        <v>1166.2581107671028</v>
      </c>
      <c r="M16" s="25">
        <v>1060.53083323633</v>
      </c>
      <c r="N16" s="6"/>
      <c r="O16" s="5"/>
      <c r="P16" s="5" t="s">
        <v>21</v>
      </c>
      <c r="Q16" s="7">
        <f>R11</f>
        <v>615.03294286424921</v>
      </c>
      <c r="R16" s="7">
        <f>T11</f>
        <v>622.28931987925057</v>
      </c>
      <c r="S16" s="7">
        <f>V11</f>
        <v>688.86363636363637</v>
      </c>
      <c r="T16" s="7">
        <f>X11</f>
        <v>746.54792895401499</v>
      </c>
      <c r="U16" s="7">
        <f>Z11</f>
        <v>726.6783370831223</v>
      </c>
      <c r="V16" s="7">
        <f>AB11</f>
        <v>764.83585858585855</v>
      </c>
      <c r="W16" s="7">
        <f>AD11</f>
        <v>813.22322844155485</v>
      </c>
      <c r="X16" s="7">
        <f>AF11</f>
        <v>814.26939724421243</v>
      </c>
      <c r="Y16" s="7">
        <f>AH11</f>
        <v>890.36020286020266</v>
      </c>
      <c r="Z16" s="7">
        <f>AJ11</f>
        <v>774.7979565510858</v>
      </c>
      <c r="AA16" s="7">
        <f>AL11</f>
        <v>710.21469392244751</v>
      </c>
      <c r="AB16" s="7">
        <f>AN11</f>
        <v>825.98257384154556</v>
      </c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</row>
    <row r="17" spans="1:46" x14ac:dyDescent="0.25">
      <c r="A17" s="10" t="s">
        <v>19</v>
      </c>
      <c r="B17" s="26">
        <v>843.56573661630398</v>
      </c>
      <c r="C17" s="26">
        <v>735.46105717204694</v>
      </c>
      <c r="D17" s="26">
        <v>870</v>
      </c>
      <c r="E17" s="26">
        <v>826.19771891629762</v>
      </c>
      <c r="F17" s="26">
        <v>1053.7330029804511</v>
      </c>
      <c r="G17" s="26">
        <v>1080</v>
      </c>
      <c r="H17" s="25"/>
      <c r="I17" s="26">
        <v>1335.2298355504199</v>
      </c>
      <c r="J17" s="58">
        <v>1441.0454410454411</v>
      </c>
      <c r="K17" s="25"/>
      <c r="L17" s="25"/>
      <c r="M17" s="25">
        <v>1068.4191606150157</v>
      </c>
      <c r="N17" s="4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</row>
    <row r="18" spans="1:46" x14ac:dyDescent="0.25">
      <c r="A18" s="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"/>
      <c r="O18" s="5"/>
      <c r="P18" s="71" t="s">
        <v>8</v>
      </c>
      <c r="Q18" s="6">
        <f>((Q15*20)+(Q16*330))/350</f>
        <v>623.16599962947328</v>
      </c>
      <c r="R18" s="6">
        <f>((R15*20)+(R16*330))/350</f>
        <v>627.35442227022463</v>
      </c>
      <c r="S18" s="6">
        <f t="shared" ref="S18:AB18" si="0">((S15*20)+(S16*330))/350</f>
        <v>695.60714285714289</v>
      </c>
      <c r="T18" s="6">
        <f t="shared" si="0"/>
        <v>754.27836768690827</v>
      </c>
      <c r="U18" s="6">
        <f t="shared" si="0"/>
        <v>740.96355204589895</v>
      </c>
      <c r="V18" s="6">
        <f t="shared" si="0"/>
        <v>782.48214285714289</v>
      </c>
      <c r="W18" s="6">
        <f t="shared" si="0"/>
        <v>835.98962538208229</v>
      </c>
      <c r="X18" s="6">
        <f t="shared" si="0"/>
        <v>839.21778894437773</v>
      </c>
      <c r="Y18" s="6">
        <f t="shared" si="0"/>
        <v>918.9894564894563</v>
      </c>
      <c r="Z18" s="6">
        <f t="shared" si="0"/>
        <v>806.26355398070814</v>
      </c>
      <c r="AA18" s="6">
        <f t="shared" si="0"/>
        <v>734.54019827382444</v>
      </c>
      <c r="AB18" s="6">
        <f t="shared" si="0"/>
        <v>842.7584583247982</v>
      </c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</row>
    <row r="19" spans="1:46" x14ac:dyDescent="0.25">
      <c r="A19" s="10" t="s">
        <v>25</v>
      </c>
      <c r="B19" s="15">
        <f>AVERAGE(B15:B17)</f>
        <v>857.36933915042755</v>
      </c>
      <c r="C19" s="15">
        <f t="shared" ref="C19:M19" si="1">AVERAGE(C15:C17)</f>
        <v>731.59805087927373</v>
      </c>
      <c r="D19" s="15">
        <f t="shared" si="1"/>
        <v>876.66666666666663</v>
      </c>
      <c r="E19" s="15">
        <f t="shared" si="1"/>
        <v>839.05152694248682</v>
      </c>
      <c r="F19" s="15">
        <f t="shared" si="1"/>
        <v>1076.7227071093473</v>
      </c>
      <c r="G19" s="15">
        <f t="shared" si="1"/>
        <v>1066.6666666666667</v>
      </c>
      <c r="H19" s="15">
        <f t="shared" si="1"/>
        <v>1418.9714103972449</v>
      </c>
      <c r="I19" s="15">
        <f t="shared" si="1"/>
        <v>1330.2203694578877</v>
      </c>
      <c r="J19" s="15">
        <f t="shared" si="1"/>
        <v>1435.7736857736857</v>
      </c>
      <c r="K19" s="15">
        <f t="shared" si="1"/>
        <v>1342.1666666666665</v>
      </c>
      <c r="L19" s="15">
        <f t="shared" si="1"/>
        <v>1192.7723670665521</v>
      </c>
      <c r="M19" s="15">
        <f t="shared" si="1"/>
        <v>1065.587453350872</v>
      </c>
      <c r="O19" s="5"/>
      <c r="P19" s="71" t="s">
        <v>22</v>
      </c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</row>
    <row r="20" spans="1:46" x14ac:dyDescent="0.25">
      <c r="A20" s="10" t="s">
        <v>6</v>
      </c>
      <c r="B20" s="26">
        <f>STDEV(B15:B17)</f>
        <v>16.036698302457349</v>
      </c>
      <c r="C20" s="26">
        <f t="shared" ref="C20:M20" si="2">STDEV(C15:C17)</f>
        <v>12.74266552641085</v>
      </c>
      <c r="D20" s="26">
        <f t="shared" si="2"/>
        <v>5.7735026918962573</v>
      </c>
      <c r="E20" s="26">
        <f t="shared" si="2"/>
        <v>26.839539120021787</v>
      </c>
      <c r="F20" s="26">
        <f t="shared" si="2"/>
        <v>20.350902553219733</v>
      </c>
      <c r="G20" s="26">
        <f t="shared" si="2"/>
        <v>110.60440015358039</v>
      </c>
      <c r="H20" s="26">
        <f t="shared" si="2"/>
        <v>2.0072622183535138</v>
      </c>
      <c r="I20" s="26">
        <f t="shared" si="2"/>
        <v>13.096132190830161</v>
      </c>
      <c r="J20" s="26">
        <f t="shared" si="2"/>
        <v>9.7154172242405394</v>
      </c>
      <c r="K20" s="26">
        <f t="shared" si="2"/>
        <v>46.904749818707437</v>
      </c>
      <c r="L20" s="26">
        <f t="shared" si="2"/>
        <v>37.496820854917395</v>
      </c>
      <c r="M20" s="26">
        <f t="shared" si="2"/>
        <v>4.3896588822175717</v>
      </c>
      <c r="O20" s="5"/>
      <c r="P20" s="71" t="s">
        <v>23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</row>
    <row r="21" spans="1:46" x14ac:dyDescent="0.25">
      <c r="O21" s="5"/>
      <c r="P21" s="72" t="s">
        <v>24</v>
      </c>
      <c r="Q21" s="73">
        <f>AVERAGE(Q18:AB18)</f>
        <v>766.80089239516985</v>
      </c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C32C7-BFCF-47B9-812B-C01AC79FBB49}">
  <dimension ref="A1:AA135"/>
  <sheetViews>
    <sheetView zoomScaleNormal="100" workbookViewId="0">
      <selection activeCell="A25" sqref="A25"/>
    </sheetView>
  </sheetViews>
  <sheetFormatPr defaultColWidth="8.85546875" defaultRowHeight="12.75" x14ac:dyDescent="0.2"/>
  <cols>
    <col min="1" max="1" width="12.140625" style="31" bestFit="1" customWidth="1"/>
    <col min="2" max="5" width="10.140625" style="31" bestFit="1" customWidth="1"/>
    <col min="6" max="6" width="10.140625" style="31" customWidth="1"/>
    <col min="7" max="8" width="10.140625" style="31" bestFit="1" customWidth="1"/>
    <col min="9" max="9" width="13.85546875" style="31" customWidth="1"/>
    <col min="10" max="10" width="10.140625" style="31" bestFit="1" customWidth="1"/>
    <col min="11" max="11" width="16.7109375" style="31" customWidth="1"/>
    <col min="12" max="12" width="10.85546875" style="31" customWidth="1"/>
    <col min="13" max="13" width="11.5703125" style="31" customWidth="1"/>
    <col min="14" max="14" width="14.42578125" style="31" customWidth="1"/>
    <col min="15" max="15" width="12.28515625" style="31" customWidth="1"/>
    <col min="16" max="16" width="8.85546875" style="31"/>
    <col min="17" max="17" width="17.140625" style="31" customWidth="1"/>
    <col min="18" max="18" width="8.85546875" style="31"/>
    <col min="19" max="19" width="10.85546875" style="31" customWidth="1"/>
    <col min="20" max="20" width="8.85546875" style="31"/>
    <col min="21" max="21" width="11" style="31" customWidth="1"/>
    <col min="22" max="22" width="8.85546875" style="31"/>
    <col min="23" max="23" width="10.85546875" style="31" customWidth="1"/>
    <col min="24" max="24" width="8.85546875" style="31"/>
    <col min="25" max="25" width="11.42578125" style="31" customWidth="1"/>
    <col min="26" max="16384" width="8.85546875" style="31"/>
  </cols>
  <sheetData>
    <row r="1" spans="1:18" x14ac:dyDescent="0.2">
      <c r="A1" s="31" t="s">
        <v>26</v>
      </c>
      <c r="B1" s="31">
        <v>2023</v>
      </c>
    </row>
    <row r="2" spans="1:18" x14ac:dyDescent="0.2">
      <c r="B2" s="32" t="s">
        <v>27</v>
      </c>
    </row>
    <row r="3" spans="1:18" x14ac:dyDescent="0.2">
      <c r="B3" s="36" t="s">
        <v>42</v>
      </c>
      <c r="C3" s="62" t="s">
        <v>43</v>
      </c>
      <c r="D3" s="62" t="s">
        <v>44</v>
      </c>
      <c r="E3" s="62" t="s">
        <v>51</v>
      </c>
      <c r="F3" s="62" t="s">
        <v>52</v>
      </c>
      <c r="G3" s="62" t="s">
        <v>45</v>
      </c>
      <c r="H3" s="62" t="s">
        <v>47</v>
      </c>
      <c r="I3" s="62" t="s">
        <v>46</v>
      </c>
      <c r="J3" s="62" t="s">
        <v>48</v>
      </c>
      <c r="K3" s="62" t="s">
        <v>49</v>
      </c>
      <c r="L3" s="62" t="s">
        <v>50</v>
      </c>
      <c r="M3" s="62" t="s">
        <v>53</v>
      </c>
    </row>
    <row r="4" spans="1:18" x14ac:dyDescent="0.2">
      <c r="A4" s="31" t="s">
        <v>1</v>
      </c>
      <c r="B4" s="33" t="s">
        <v>32</v>
      </c>
      <c r="C4" s="33" t="s">
        <v>33</v>
      </c>
      <c r="D4" s="33" t="s">
        <v>34</v>
      </c>
      <c r="E4" s="33" t="s">
        <v>35</v>
      </c>
      <c r="F4" s="33" t="s">
        <v>36</v>
      </c>
      <c r="G4" s="34">
        <v>45089</v>
      </c>
      <c r="H4" s="33" t="s">
        <v>37</v>
      </c>
      <c r="I4" s="34">
        <v>45147</v>
      </c>
      <c r="J4" s="33" t="s">
        <v>38</v>
      </c>
      <c r="K4" s="34">
        <v>45208</v>
      </c>
      <c r="L4" s="33" t="s">
        <v>39</v>
      </c>
      <c r="M4" s="33">
        <v>45271</v>
      </c>
      <c r="N4" s="35"/>
    </row>
    <row r="5" spans="1:18" x14ac:dyDescent="0.2">
      <c r="A5" s="36" t="s">
        <v>3</v>
      </c>
      <c r="B5" s="37">
        <v>0</v>
      </c>
      <c r="C5" s="37">
        <v>37.914470999999992</v>
      </c>
      <c r="D5" s="37">
        <v>35.188712999999993</v>
      </c>
      <c r="E5" s="37">
        <v>100.60690500000001</v>
      </c>
      <c r="F5" s="37">
        <v>127.864485</v>
      </c>
      <c r="G5" s="37">
        <v>56.994777000000006</v>
      </c>
      <c r="H5" s="37">
        <v>67.897809000000009</v>
      </c>
      <c r="I5" s="37">
        <v>65.172050999999996</v>
      </c>
      <c r="J5" s="37">
        <v>37.914470999999992</v>
      </c>
      <c r="K5" s="37">
        <v>58.357656000000013</v>
      </c>
      <c r="L5" s="37">
        <v>3.8424959999999944</v>
      </c>
      <c r="M5" s="37">
        <v>17.471285999999996</v>
      </c>
      <c r="N5" s="35" t="s">
        <v>28</v>
      </c>
    </row>
    <row r="6" spans="1:18" x14ac:dyDescent="0.2">
      <c r="A6" s="36" t="s">
        <v>3</v>
      </c>
      <c r="B6" s="37">
        <v>17.471285999999996</v>
      </c>
      <c r="C6" s="37">
        <v>24.285681000000004</v>
      </c>
      <c r="D6" s="37">
        <v>51.543260999999994</v>
      </c>
      <c r="E6" s="37">
        <v>84.252357000000003</v>
      </c>
      <c r="F6" s="37">
        <v>127.864485</v>
      </c>
      <c r="G6" s="37">
        <v>116.96145300000003</v>
      </c>
      <c r="H6" s="37">
        <v>67.897809000000009</v>
      </c>
      <c r="I6" s="37">
        <v>78.800841000000005</v>
      </c>
      <c r="J6" s="37">
        <v>10.656891</v>
      </c>
      <c r="K6" s="37">
        <v>112.87281600000001</v>
      </c>
      <c r="L6" s="37">
        <v>17.471285999999996</v>
      </c>
      <c r="M6" s="37">
        <v>37.914470999999992</v>
      </c>
      <c r="N6" s="35" t="s">
        <v>23</v>
      </c>
    </row>
    <row r="7" spans="1:18" x14ac:dyDescent="0.2">
      <c r="A7" s="36" t="s">
        <v>3</v>
      </c>
      <c r="B7" s="37">
        <v>3.8424959999999944</v>
      </c>
      <c r="C7" s="37">
        <v>51.543261000000008</v>
      </c>
      <c r="D7" s="37">
        <v>95.155389</v>
      </c>
      <c r="E7" s="37">
        <v>106.05842100000002</v>
      </c>
      <c r="F7" s="37">
        <v>111.50993699999999</v>
      </c>
      <c r="G7" s="37">
        <v>78.800841000000005</v>
      </c>
      <c r="H7" s="37">
        <v>51.543260999999994</v>
      </c>
      <c r="I7" s="37">
        <v>92.429631000000015</v>
      </c>
      <c r="J7" s="37">
        <v>24.285681000000004</v>
      </c>
      <c r="K7" s="37">
        <v>44.728866000000011</v>
      </c>
      <c r="L7" s="37">
        <v>37.914470999999992</v>
      </c>
      <c r="M7" s="37">
        <v>44.728866000000011</v>
      </c>
    </row>
    <row r="8" spans="1:18" x14ac:dyDescent="0.2">
      <c r="A8" s="38" t="s">
        <v>5</v>
      </c>
      <c r="B8" s="39">
        <v>7.1045939999999961</v>
      </c>
      <c r="C8" s="39">
        <v>37.914470999999999</v>
      </c>
      <c r="D8" s="39">
        <v>60.629120999999998</v>
      </c>
      <c r="E8" s="39">
        <v>96.972560999999999</v>
      </c>
      <c r="F8" s="39">
        <v>122.41296899999999</v>
      </c>
      <c r="G8" s="39">
        <v>84.252357000000018</v>
      </c>
      <c r="H8" s="39">
        <v>62.446293000000004</v>
      </c>
      <c r="I8" s="39">
        <v>78.800841000000005</v>
      </c>
      <c r="J8" s="39">
        <v>24.285681</v>
      </c>
      <c r="K8" s="39">
        <v>71.986446000000015</v>
      </c>
      <c r="L8" s="39">
        <v>19.742750999999995</v>
      </c>
      <c r="M8" s="39">
        <v>33.371541000000001</v>
      </c>
      <c r="N8" s="40">
        <f>AVERAGE(B8:M8)</f>
        <v>58.326635500000002</v>
      </c>
    </row>
    <row r="9" spans="1:18" x14ac:dyDescent="0.2">
      <c r="A9" s="36" t="s">
        <v>40</v>
      </c>
      <c r="B9" s="41">
        <f>STDEV(B5:B7)</f>
        <v>9.1810904115280323</v>
      </c>
      <c r="C9" s="41">
        <f t="shared" ref="C9:M9" si="0">STDEV(C5:C7)</f>
        <v>13.628790000000013</v>
      </c>
      <c r="D9" s="41">
        <f t="shared" si="0"/>
        <v>30.998632172677301</v>
      </c>
      <c r="E9" s="41">
        <f t="shared" si="0"/>
        <v>11.348235502745624</v>
      </c>
      <c r="F9" s="41">
        <f t="shared" si="0"/>
        <v>9.4423026902746603</v>
      </c>
      <c r="G9" s="41">
        <f t="shared" si="0"/>
        <v>30.352756508197675</v>
      </c>
      <c r="H9" s="41">
        <f t="shared" si="0"/>
        <v>9.4423026902746283</v>
      </c>
      <c r="I9" s="41">
        <f t="shared" si="0"/>
        <v>13.628789999999979</v>
      </c>
      <c r="J9" s="41">
        <f t="shared" si="0"/>
        <v>13.628789999999984</v>
      </c>
      <c r="K9" s="41">
        <f t="shared" si="0"/>
        <v>36.058389010723992</v>
      </c>
      <c r="L9" s="41">
        <f t="shared" si="0"/>
        <v>17.149184675512274</v>
      </c>
      <c r="M9" s="41">
        <f t="shared" si="0"/>
        <v>14.185294378432017</v>
      </c>
    </row>
    <row r="10" spans="1:18" x14ac:dyDescent="0.2">
      <c r="A10" s="36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8" x14ac:dyDescent="0.2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</row>
    <row r="12" spans="1:18" x14ac:dyDescent="0.2">
      <c r="A12" s="31" t="s">
        <v>29</v>
      </c>
      <c r="B12" s="62" t="s">
        <v>29</v>
      </c>
      <c r="C12" s="31" t="s">
        <v>1</v>
      </c>
      <c r="D12" s="62" t="s">
        <v>30</v>
      </c>
      <c r="E12" s="31" t="s">
        <v>1</v>
      </c>
      <c r="F12" s="62" t="s">
        <v>31</v>
      </c>
      <c r="G12" s="31" t="s">
        <v>1</v>
      </c>
      <c r="J12" s="37"/>
    </row>
    <row r="13" spans="1:18" x14ac:dyDescent="0.2">
      <c r="A13" s="66" t="s">
        <v>32</v>
      </c>
      <c r="C13" s="46">
        <v>7.1045939999999961</v>
      </c>
      <c r="D13" s="46"/>
      <c r="E13" s="46">
        <v>857.36933915042755</v>
      </c>
      <c r="F13" s="62"/>
      <c r="G13" s="47">
        <f t="shared" ref="G13:G24" si="1">C13/E13*100</f>
        <v>0.82865034654026481</v>
      </c>
      <c r="I13" s="47"/>
      <c r="N13" s="44"/>
      <c r="O13" s="41"/>
      <c r="Q13" s="44"/>
      <c r="R13" s="41"/>
    </row>
    <row r="14" spans="1:18" x14ac:dyDescent="0.2">
      <c r="A14" s="66" t="s">
        <v>33</v>
      </c>
      <c r="C14" s="46">
        <v>37.914470999999999</v>
      </c>
      <c r="D14" s="46"/>
      <c r="E14" s="46">
        <v>731.59805087927373</v>
      </c>
      <c r="F14" s="62"/>
      <c r="G14" s="47">
        <f t="shared" si="1"/>
        <v>5.182418262928989</v>
      </c>
      <c r="I14" s="47"/>
      <c r="N14" s="44"/>
      <c r="O14" s="41"/>
      <c r="Q14" s="44"/>
      <c r="R14" s="41"/>
    </row>
    <row r="15" spans="1:18" x14ac:dyDescent="0.2">
      <c r="A15" s="66" t="s">
        <v>34</v>
      </c>
      <c r="C15" s="46">
        <v>60.629120999999998</v>
      </c>
      <c r="D15" s="46"/>
      <c r="E15" s="46">
        <v>876.66666666666663</v>
      </c>
      <c r="F15" s="62"/>
      <c r="G15" s="47">
        <f t="shared" si="1"/>
        <v>6.9158693155893545</v>
      </c>
      <c r="I15" s="47"/>
      <c r="N15" s="45"/>
      <c r="O15" s="41"/>
      <c r="Q15" s="45"/>
      <c r="R15" s="41"/>
    </row>
    <row r="16" spans="1:18" x14ac:dyDescent="0.2">
      <c r="A16" s="66" t="s">
        <v>35</v>
      </c>
      <c r="C16" s="46">
        <v>96.972560999999999</v>
      </c>
      <c r="D16" s="46"/>
      <c r="E16" s="46">
        <v>839.05152694248682</v>
      </c>
      <c r="F16" s="62"/>
      <c r="G16" s="47">
        <f t="shared" si="1"/>
        <v>11.557402362804714</v>
      </c>
      <c r="I16" s="47"/>
      <c r="N16" s="44"/>
      <c r="O16" s="41"/>
      <c r="Q16" s="44"/>
      <c r="R16" s="41"/>
    </row>
    <row r="17" spans="1:27" x14ac:dyDescent="0.2">
      <c r="A17" s="66" t="s">
        <v>36</v>
      </c>
      <c r="C17" s="46">
        <v>122.41296899999999</v>
      </c>
      <c r="D17" s="46"/>
      <c r="E17" s="46">
        <v>1076.7227071093473</v>
      </c>
      <c r="F17" s="62"/>
      <c r="G17" s="47">
        <f t="shared" si="1"/>
        <v>11.369033846108742</v>
      </c>
      <c r="I17" s="47"/>
      <c r="N17" s="45"/>
      <c r="O17" s="41"/>
      <c r="Q17" s="45"/>
      <c r="R17" s="41"/>
    </row>
    <row r="18" spans="1:27" x14ac:dyDescent="0.2">
      <c r="A18" s="67">
        <v>45089</v>
      </c>
      <c r="C18" s="46">
        <v>84.252357000000018</v>
      </c>
      <c r="D18" s="46"/>
      <c r="E18" s="46">
        <v>1066.6666666666667</v>
      </c>
      <c r="F18" s="62"/>
      <c r="G18" s="47">
        <f t="shared" si="1"/>
        <v>7.8986584687500017</v>
      </c>
      <c r="I18" s="47"/>
      <c r="N18" s="44"/>
      <c r="O18" s="41"/>
      <c r="Q18" s="44"/>
      <c r="R18" s="41"/>
    </row>
    <row r="19" spans="1:27" x14ac:dyDescent="0.2">
      <c r="A19" s="66" t="s">
        <v>37</v>
      </c>
      <c r="C19" s="46">
        <v>62.446293000000004</v>
      </c>
      <c r="D19" s="46"/>
      <c r="E19" s="46">
        <v>1418.9714103972449</v>
      </c>
      <c r="F19" s="62"/>
      <c r="G19" s="47">
        <f t="shared" si="1"/>
        <v>4.4008140363108508</v>
      </c>
      <c r="I19" s="47"/>
      <c r="N19" s="45"/>
      <c r="O19" s="41"/>
      <c r="Q19" s="45"/>
      <c r="R19" s="41"/>
    </row>
    <row r="20" spans="1:27" x14ac:dyDescent="0.2">
      <c r="A20" s="67">
        <v>45147</v>
      </c>
      <c r="C20" s="46">
        <v>78.800841000000005</v>
      </c>
      <c r="D20" s="62"/>
      <c r="E20" s="46">
        <v>1330.2203694578877</v>
      </c>
      <c r="F20" s="62"/>
      <c r="G20" s="47">
        <f t="shared" si="1"/>
        <v>5.923893725376808</v>
      </c>
      <c r="I20" s="47"/>
      <c r="N20" s="45"/>
      <c r="O20" s="41"/>
      <c r="Q20" s="45"/>
      <c r="R20" s="41"/>
    </row>
    <row r="21" spans="1:27" x14ac:dyDescent="0.2">
      <c r="A21" s="66" t="s">
        <v>38</v>
      </c>
      <c r="C21" s="46">
        <v>24.285681</v>
      </c>
      <c r="D21" s="62"/>
      <c r="E21" s="46">
        <v>1435.7736857736859</v>
      </c>
      <c r="F21" s="62"/>
      <c r="G21" s="47">
        <f t="shared" si="1"/>
        <v>1.6914699886642188</v>
      </c>
      <c r="I21" s="47"/>
      <c r="N21" s="45"/>
      <c r="O21" s="41"/>
      <c r="Q21" s="45"/>
      <c r="R21" s="41"/>
    </row>
    <row r="22" spans="1:27" x14ac:dyDescent="0.2">
      <c r="A22" s="67">
        <v>45208</v>
      </c>
      <c r="C22" s="46">
        <v>71.986446000000015</v>
      </c>
      <c r="D22" s="62"/>
      <c r="E22" s="46">
        <v>1341.5235360729876</v>
      </c>
      <c r="F22" s="62"/>
      <c r="G22" s="47">
        <f t="shared" si="1"/>
        <v>5.3660218448887127</v>
      </c>
      <c r="I22" s="47"/>
      <c r="N22" s="45"/>
      <c r="O22" s="41"/>
      <c r="Q22" s="45"/>
      <c r="R22" s="41"/>
    </row>
    <row r="23" spans="1:27" x14ac:dyDescent="0.2">
      <c r="A23" s="66" t="s">
        <v>39</v>
      </c>
      <c r="C23" s="46">
        <v>19.742750999999995</v>
      </c>
      <c r="D23" s="62"/>
      <c r="E23" s="46">
        <v>1192.7723670665521</v>
      </c>
      <c r="F23" s="62"/>
      <c r="G23" s="47">
        <f t="shared" si="1"/>
        <v>1.6551985563309435</v>
      </c>
      <c r="I23" s="47"/>
      <c r="N23" s="45"/>
      <c r="O23" s="41"/>
      <c r="Q23" s="45"/>
      <c r="R23" s="41"/>
    </row>
    <row r="24" spans="1:27" x14ac:dyDescent="0.2">
      <c r="A24" s="67">
        <v>45271</v>
      </c>
      <c r="C24" s="46">
        <v>33.371541000000001</v>
      </c>
      <c r="D24" s="62"/>
      <c r="E24" s="46">
        <v>1065.587453350872</v>
      </c>
      <c r="F24" s="62"/>
      <c r="G24" s="47">
        <f t="shared" si="1"/>
        <v>3.1317505564708976</v>
      </c>
      <c r="I24" s="47"/>
      <c r="N24" s="44"/>
      <c r="O24" s="41"/>
      <c r="Q24" s="44"/>
      <c r="R24" s="41"/>
    </row>
    <row r="25" spans="1:27" x14ac:dyDescent="0.2">
      <c r="A25" s="62"/>
    </row>
    <row r="27" spans="1:27" x14ac:dyDescent="0.2">
      <c r="A27" s="42"/>
      <c r="B27" s="43"/>
      <c r="C27" s="43"/>
      <c r="D27" s="43"/>
      <c r="E27" s="46"/>
      <c r="F27" s="46"/>
      <c r="G27" s="41"/>
      <c r="H27" s="43"/>
      <c r="I27" s="43"/>
      <c r="J27" s="42"/>
    </row>
    <row r="28" spans="1:27" x14ac:dyDescent="0.2">
      <c r="A28" s="42"/>
      <c r="B28" s="43"/>
      <c r="C28" s="43"/>
      <c r="D28" s="43"/>
      <c r="E28" s="46"/>
      <c r="F28" s="46"/>
      <c r="G28" s="41"/>
      <c r="H28" s="43"/>
      <c r="I28" s="43"/>
      <c r="J28" s="42"/>
    </row>
    <row r="29" spans="1:27" x14ac:dyDescent="0.2">
      <c r="A29" s="42"/>
      <c r="B29" s="43"/>
      <c r="C29" s="43"/>
      <c r="D29" s="43"/>
      <c r="E29" s="46"/>
      <c r="F29" s="46"/>
      <c r="G29" s="41"/>
      <c r="H29" s="43"/>
      <c r="I29" s="43"/>
      <c r="J29" s="42"/>
    </row>
    <row r="30" spans="1:27" x14ac:dyDescent="0.2">
      <c r="A30" s="42"/>
      <c r="B30" s="43"/>
      <c r="C30" s="43"/>
      <c r="D30" s="43"/>
      <c r="E30" s="46"/>
      <c r="F30" s="46"/>
      <c r="G30" s="41"/>
      <c r="H30" s="43"/>
      <c r="I30" s="43"/>
      <c r="J30" s="42"/>
      <c r="L30" s="42"/>
      <c r="AA30" s="34"/>
    </row>
    <row r="31" spans="1:27" x14ac:dyDescent="0.2">
      <c r="A31" s="42"/>
      <c r="B31" s="43"/>
      <c r="C31" s="43"/>
      <c r="D31" s="43"/>
      <c r="E31" s="46"/>
      <c r="F31" s="46"/>
      <c r="G31" s="41"/>
      <c r="H31" s="43"/>
      <c r="I31" s="43"/>
      <c r="J31" s="42"/>
      <c r="L31" s="42"/>
    </row>
    <row r="32" spans="1:27" x14ac:dyDescent="0.2">
      <c r="A32" s="42"/>
      <c r="B32" s="43"/>
      <c r="C32" s="43"/>
      <c r="D32" s="43"/>
      <c r="E32" s="46"/>
      <c r="F32" s="46"/>
      <c r="G32" s="41"/>
      <c r="H32" s="43"/>
      <c r="I32" s="43"/>
      <c r="J32" s="42"/>
      <c r="L32" s="42"/>
      <c r="AA32" s="43"/>
    </row>
    <row r="33" spans="1:27" x14ac:dyDescent="0.2">
      <c r="A33" s="42"/>
      <c r="B33" s="43"/>
      <c r="C33" s="43"/>
      <c r="D33" s="43"/>
      <c r="E33" s="43"/>
      <c r="F33" s="43"/>
      <c r="G33" s="47"/>
      <c r="H33" s="43"/>
      <c r="I33" s="43"/>
      <c r="J33" s="42"/>
      <c r="L33" s="42"/>
      <c r="AA33" s="43"/>
    </row>
    <row r="34" spans="1:27" x14ac:dyDescent="0.2">
      <c r="A34" s="42"/>
      <c r="H34" s="43"/>
      <c r="I34" s="43"/>
      <c r="J34" s="42"/>
      <c r="L34" s="42"/>
      <c r="AA34" s="43"/>
    </row>
    <row r="35" spans="1:27" x14ac:dyDescent="0.2">
      <c r="A35" s="42"/>
      <c r="H35" s="43"/>
      <c r="I35" s="43"/>
      <c r="J35" s="42"/>
      <c r="L35" s="42"/>
      <c r="AA35" s="43"/>
    </row>
    <row r="36" spans="1:27" x14ac:dyDescent="0.2">
      <c r="A36" s="42"/>
      <c r="H36" s="43"/>
      <c r="I36" s="43"/>
      <c r="J36" s="42"/>
      <c r="L36" s="42"/>
      <c r="AA36" s="43"/>
    </row>
    <row r="37" spans="1:27" x14ac:dyDescent="0.2">
      <c r="A37" s="42"/>
      <c r="H37" s="43"/>
      <c r="I37" s="43"/>
      <c r="J37" s="42"/>
      <c r="L37" s="42"/>
      <c r="AA37" s="43"/>
    </row>
    <row r="38" spans="1:27" x14ac:dyDescent="0.2">
      <c r="A38" s="42"/>
      <c r="H38" s="43"/>
      <c r="I38" s="43"/>
      <c r="J38" s="42"/>
      <c r="L38" s="42"/>
      <c r="AA38" s="43"/>
    </row>
    <row r="39" spans="1:27" x14ac:dyDescent="0.2">
      <c r="A39" s="42"/>
      <c r="H39" s="43"/>
      <c r="I39" s="43"/>
      <c r="J39" s="42"/>
      <c r="L39" s="42"/>
      <c r="AA39" s="43"/>
    </row>
    <row r="40" spans="1:27" x14ac:dyDescent="0.2">
      <c r="A40" s="42"/>
      <c r="H40" s="43"/>
      <c r="I40" s="43"/>
      <c r="J40" s="42"/>
      <c r="L40" s="42"/>
      <c r="AA40" s="43"/>
    </row>
    <row r="41" spans="1:27" x14ac:dyDescent="0.2">
      <c r="A41" s="42"/>
      <c r="H41" s="43"/>
      <c r="I41" s="43"/>
      <c r="J41" s="42"/>
      <c r="L41" s="42"/>
      <c r="AA41" s="43"/>
    </row>
    <row r="42" spans="1:27" x14ac:dyDescent="0.2">
      <c r="A42" s="42"/>
      <c r="H42" s="43"/>
      <c r="I42" s="43"/>
      <c r="J42" s="42"/>
      <c r="L42" s="42"/>
      <c r="AA42" s="43"/>
    </row>
    <row r="43" spans="1:27" x14ac:dyDescent="0.2">
      <c r="A43" s="42"/>
      <c r="H43" s="43"/>
      <c r="I43" s="43"/>
      <c r="J43" s="42"/>
      <c r="L43" s="48"/>
      <c r="AA43" s="43"/>
    </row>
    <row r="44" spans="1:27" x14ac:dyDescent="0.2">
      <c r="A44" s="42"/>
      <c r="H44" s="43"/>
      <c r="I44" s="43"/>
      <c r="J44" s="42"/>
      <c r="L44" s="48"/>
      <c r="AA44" s="43"/>
    </row>
    <row r="45" spans="1:27" x14ac:dyDescent="0.2">
      <c r="A45" s="42"/>
      <c r="H45" s="43"/>
      <c r="I45" s="43"/>
      <c r="J45" s="42"/>
      <c r="L45" s="48"/>
      <c r="M45" s="48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AA45" s="43"/>
    </row>
    <row r="46" spans="1:27" x14ac:dyDescent="0.2">
      <c r="A46" s="42"/>
      <c r="H46" s="43"/>
      <c r="I46" s="43"/>
      <c r="J46" s="42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AA46" s="43"/>
    </row>
    <row r="47" spans="1:27" x14ac:dyDescent="0.2">
      <c r="A47" s="42"/>
      <c r="H47" s="43"/>
      <c r="I47" s="43"/>
      <c r="J47" s="42"/>
      <c r="L47" s="48"/>
      <c r="M47" s="35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AA47" s="43"/>
    </row>
    <row r="48" spans="1:27" x14ac:dyDescent="0.2">
      <c r="A48" s="42"/>
      <c r="H48" s="43"/>
      <c r="I48" s="43"/>
      <c r="J48" s="42"/>
      <c r="L48" s="48"/>
      <c r="M48" s="35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AA48" s="43"/>
    </row>
    <row r="49" spans="1:27" x14ac:dyDescent="0.2">
      <c r="A49" s="42"/>
      <c r="H49" s="43"/>
      <c r="I49" s="43"/>
      <c r="J49" s="42"/>
      <c r="L49" s="48"/>
      <c r="M49" s="35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AA49" s="43"/>
    </row>
    <row r="50" spans="1:27" x14ac:dyDescent="0.2">
      <c r="A50" s="42"/>
      <c r="H50" s="43"/>
      <c r="I50" s="43"/>
      <c r="J50" s="42"/>
      <c r="L50" s="48"/>
      <c r="M50" s="50"/>
      <c r="N50" s="51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AA50" s="43"/>
    </row>
    <row r="51" spans="1:27" x14ac:dyDescent="0.2">
      <c r="A51" s="42"/>
      <c r="H51" s="43"/>
      <c r="I51" s="43"/>
      <c r="J51" s="42"/>
      <c r="AA51" s="43"/>
    </row>
    <row r="52" spans="1:27" x14ac:dyDescent="0.2">
      <c r="A52" s="42"/>
      <c r="B52" s="43"/>
      <c r="C52" s="43"/>
      <c r="D52" s="43"/>
      <c r="E52" s="46"/>
      <c r="F52" s="46"/>
      <c r="G52" s="41"/>
      <c r="H52" s="43"/>
      <c r="I52" s="43"/>
      <c r="J52" s="42"/>
      <c r="L52" s="42"/>
      <c r="AA52" s="43"/>
    </row>
    <row r="53" spans="1:27" x14ac:dyDescent="0.2">
      <c r="A53" s="42"/>
      <c r="B53" s="43"/>
      <c r="C53" s="43"/>
      <c r="D53" s="43"/>
      <c r="E53" s="46"/>
      <c r="F53" s="46"/>
      <c r="G53" s="41"/>
      <c r="H53" s="43"/>
      <c r="I53" s="43"/>
      <c r="J53" s="42"/>
      <c r="L53" s="42"/>
      <c r="AA53" s="43"/>
    </row>
    <row r="54" spans="1:27" x14ac:dyDescent="0.2">
      <c r="A54" s="42"/>
      <c r="B54" s="43"/>
      <c r="C54" s="43"/>
      <c r="D54" s="43"/>
      <c r="E54" s="43"/>
      <c r="F54" s="43"/>
      <c r="G54" s="47"/>
      <c r="H54" s="43"/>
      <c r="I54" s="43"/>
      <c r="J54" s="42"/>
      <c r="L54" s="42"/>
      <c r="AA54" s="43"/>
    </row>
    <row r="55" spans="1:27" x14ac:dyDescent="0.2">
      <c r="A55" s="42"/>
      <c r="H55" s="43"/>
      <c r="I55" s="43"/>
      <c r="J55" s="42"/>
      <c r="L55" s="42"/>
      <c r="AA55" s="43"/>
    </row>
    <row r="56" spans="1:27" x14ac:dyDescent="0.2">
      <c r="A56" s="42"/>
      <c r="H56" s="43"/>
      <c r="I56" s="43"/>
      <c r="J56" s="42"/>
      <c r="L56" s="42"/>
      <c r="AA56" s="43"/>
    </row>
    <row r="57" spans="1:27" x14ac:dyDescent="0.2">
      <c r="A57" s="42"/>
      <c r="H57" s="43"/>
      <c r="I57" s="43"/>
      <c r="J57" s="42"/>
      <c r="L57" s="42"/>
      <c r="AA57" s="43"/>
    </row>
    <row r="58" spans="1:27" x14ac:dyDescent="0.2">
      <c r="A58" s="42"/>
      <c r="H58" s="43"/>
      <c r="I58" s="43"/>
      <c r="J58" s="42"/>
      <c r="L58" s="42"/>
      <c r="AA58" s="43"/>
    </row>
    <row r="59" spans="1:27" x14ac:dyDescent="0.2">
      <c r="A59" s="42"/>
      <c r="H59" s="43"/>
      <c r="I59" s="43"/>
      <c r="J59" s="42"/>
      <c r="L59" s="42"/>
      <c r="AA59" s="43"/>
    </row>
    <row r="60" spans="1:27" x14ac:dyDescent="0.2">
      <c r="A60" s="42"/>
      <c r="H60" s="43"/>
      <c r="I60" s="43"/>
      <c r="J60" s="42"/>
      <c r="L60" s="42"/>
      <c r="AA60" s="43"/>
    </row>
    <row r="61" spans="1:27" x14ac:dyDescent="0.2">
      <c r="A61" s="42"/>
      <c r="H61" s="43"/>
      <c r="I61" s="43"/>
      <c r="J61" s="42"/>
      <c r="L61" s="42"/>
      <c r="AA61" s="43"/>
    </row>
    <row r="62" spans="1:27" x14ac:dyDescent="0.2">
      <c r="A62" s="42"/>
      <c r="H62" s="43"/>
      <c r="I62" s="43"/>
      <c r="J62" s="42"/>
      <c r="L62" s="42"/>
    </row>
    <row r="63" spans="1:27" x14ac:dyDescent="0.2">
      <c r="A63" s="42"/>
      <c r="H63" s="43"/>
      <c r="I63" s="43"/>
      <c r="J63" s="42"/>
      <c r="L63" s="42"/>
    </row>
    <row r="64" spans="1:27" x14ac:dyDescent="0.2">
      <c r="A64" s="42"/>
      <c r="H64" s="43"/>
      <c r="I64" s="43"/>
      <c r="J64" s="42"/>
      <c r="L64" s="48"/>
    </row>
    <row r="65" spans="1:25" x14ac:dyDescent="0.2">
      <c r="A65" s="42"/>
      <c r="H65" s="43"/>
      <c r="I65" s="43"/>
      <c r="J65" s="42"/>
      <c r="L65" s="48"/>
    </row>
    <row r="66" spans="1:25" x14ac:dyDescent="0.2">
      <c r="A66" s="42"/>
      <c r="H66" s="43"/>
      <c r="I66" s="43"/>
      <c r="J66" s="42"/>
      <c r="L66" s="48"/>
    </row>
    <row r="67" spans="1:25" x14ac:dyDescent="0.2">
      <c r="A67" s="42"/>
      <c r="H67" s="43"/>
      <c r="I67" s="43"/>
      <c r="J67" s="42"/>
      <c r="L67" s="48"/>
    </row>
    <row r="68" spans="1:25" x14ac:dyDescent="0.2">
      <c r="A68" s="42"/>
      <c r="H68" s="43"/>
      <c r="I68" s="43"/>
      <c r="J68" s="42"/>
      <c r="L68" s="48"/>
    </row>
    <row r="69" spans="1:25" x14ac:dyDescent="0.2">
      <c r="A69" s="42"/>
      <c r="H69" s="43"/>
      <c r="I69" s="43"/>
      <c r="J69" s="42"/>
      <c r="L69" s="48"/>
      <c r="M69" s="48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</row>
    <row r="70" spans="1:25" x14ac:dyDescent="0.2">
      <c r="A70" s="42"/>
      <c r="H70" s="43"/>
      <c r="I70" s="43"/>
      <c r="J70" s="42"/>
      <c r="L70" s="48"/>
      <c r="M70" s="48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</row>
    <row r="71" spans="1:25" x14ac:dyDescent="0.2">
      <c r="A71" s="42"/>
      <c r="H71" s="43"/>
      <c r="I71" s="43"/>
      <c r="J71" s="42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</row>
    <row r="72" spans="1:25" x14ac:dyDescent="0.2">
      <c r="C72" s="28"/>
      <c r="D72" s="28"/>
      <c r="E72" s="28"/>
      <c r="F72" s="28"/>
      <c r="G72" s="28"/>
      <c r="H72" s="28"/>
      <c r="L72" s="48"/>
      <c r="M72" s="35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pans="1:25" x14ac:dyDescent="0.2">
      <c r="C73" s="28"/>
      <c r="D73" s="28"/>
      <c r="E73" s="28"/>
      <c r="F73" s="28"/>
      <c r="G73" s="29"/>
      <c r="H73" s="30"/>
      <c r="L73" s="48"/>
      <c r="M73" s="35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</row>
    <row r="74" spans="1:25" x14ac:dyDescent="0.2">
      <c r="A74" s="42"/>
      <c r="B74" s="42"/>
      <c r="C74" s="30"/>
      <c r="D74" s="42"/>
      <c r="E74" s="42"/>
      <c r="F74" s="28"/>
      <c r="G74" s="29"/>
      <c r="H74" s="29"/>
      <c r="L74" s="48"/>
      <c r="M74" s="35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</row>
    <row r="75" spans="1:25" x14ac:dyDescent="0.2">
      <c r="A75" s="52"/>
      <c r="B75" s="38"/>
      <c r="C75" s="53"/>
      <c r="D75" s="52"/>
      <c r="E75" s="36"/>
      <c r="F75" s="53"/>
      <c r="G75" s="53"/>
      <c r="H75" s="38"/>
      <c r="L75" s="48"/>
      <c r="M75" s="50"/>
      <c r="N75" s="54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</row>
    <row r="76" spans="1:25" x14ac:dyDescent="0.2">
      <c r="A76" s="52"/>
      <c r="B76" s="38"/>
      <c r="C76" s="53"/>
      <c r="D76" s="52"/>
      <c r="E76" s="36"/>
      <c r="F76" s="53"/>
      <c r="G76" s="53"/>
      <c r="H76" s="38"/>
    </row>
    <row r="77" spans="1:25" x14ac:dyDescent="0.2">
      <c r="A77" s="52"/>
      <c r="B77" s="38"/>
      <c r="C77" s="53"/>
      <c r="D77" s="52"/>
      <c r="E77" s="36"/>
      <c r="F77" s="53"/>
      <c r="G77" s="53"/>
      <c r="H77" s="38"/>
    </row>
    <row r="78" spans="1:25" x14ac:dyDescent="0.2">
      <c r="A78" s="52"/>
      <c r="B78" s="38"/>
      <c r="C78" s="53"/>
      <c r="D78" s="52"/>
      <c r="E78" s="36"/>
      <c r="F78" s="53"/>
      <c r="G78" s="53"/>
      <c r="H78" s="38"/>
    </row>
    <row r="79" spans="1:25" x14ac:dyDescent="0.2">
      <c r="A79" s="52"/>
      <c r="B79" s="38"/>
      <c r="C79" s="53"/>
      <c r="D79" s="52"/>
      <c r="E79" s="36"/>
      <c r="F79" s="53"/>
      <c r="G79" s="53"/>
      <c r="H79" s="38"/>
    </row>
    <row r="80" spans="1:25" x14ac:dyDescent="0.2">
      <c r="A80" s="52"/>
      <c r="B80" s="38"/>
      <c r="C80" s="53"/>
      <c r="D80" s="52"/>
      <c r="E80" s="36"/>
      <c r="F80" s="53"/>
      <c r="G80" s="53"/>
      <c r="H80" s="38"/>
    </row>
    <row r="81" spans="1:8" x14ac:dyDescent="0.2">
      <c r="A81" s="52"/>
      <c r="B81" s="38"/>
      <c r="C81" s="53"/>
      <c r="D81" s="52"/>
      <c r="E81" s="36"/>
      <c r="F81" s="53"/>
      <c r="G81" s="53"/>
      <c r="H81" s="38"/>
    </row>
    <row r="82" spans="1:8" x14ac:dyDescent="0.2">
      <c r="A82" s="52"/>
      <c r="B82" s="38"/>
      <c r="C82" s="53"/>
      <c r="D82" s="52"/>
      <c r="E82" s="36"/>
      <c r="F82" s="53"/>
      <c r="G82" s="53"/>
      <c r="H82" s="38"/>
    </row>
    <row r="83" spans="1:8" x14ac:dyDescent="0.2">
      <c r="A83" s="52"/>
      <c r="B83" s="38"/>
      <c r="C83" s="53"/>
      <c r="D83" s="52"/>
      <c r="E83" s="36"/>
      <c r="F83" s="53"/>
      <c r="G83" s="53"/>
      <c r="H83" s="38"/>
    </row>
    <row r="84" spans="1:8" x14ac:dyDescent="0.2">
      <c r="A84" s="52"/>
      <c r="B84" s="38"/>
      <c r="C84" s="53"/>
      <c r="D84" s="52"/>
      <c r="E84" s="36"/>
      <c r="F84" s="53"/>
      <c r="G84" s="53"/>
      <c r="H84" s="38"/>
    </row>
    <row r="85" spans="1:8" x14ac:dyDescent="0.2">
      <c r="A85" s="52"/>
      <c r="B85" s="38"/>
      <c r="C85" s="53"/>
      <c r="D85" s="52"/>
      <c r="E85" s="36"/>
      <c r="F85" s="53"/>
      <c r="G85" s="53"/>
      <c r="H85" s="38"/>
    </row>
    <row r="86" spans="1:8" x14ac:dyDescent="0.2">
      <c r="A86" s="52"/>
      <c r="B86" s="38"/>
      <c r="C86" s="53"/>
      <c r="D86" s="52"/>
      <c r="E86" s="36"/>
      <c r="F86" s="53"/>
      <c r="G86" s="53"/>
      <c r="H86" s="38"/>
    </row>
    <row r="87" spans="1:8" x14ac:dyDescent="0.2">
      <c r="A87" s="52"/>
      <c r="B87" s="38"/>
      <c r="C87" s="53"/>
      <c r="D87" s="52"/>
      <c r="E87" s="36"/>
      <c r="F87" s="53"/>
      <c r="G87" s="53"/>
      <c r="H87" s="38"/>
    </row>
    <row r="88" spans="1:8" x14ac:dyDescent="0.2">
      <c r="A88" s="52"/>
      <c r="B88" s="38"/>
      <c r="C88" s="53"/>
      <c r="D88" s="52"/>
      <c r="E88" s="36"/>
      <c r="F88" s="53"/>
      <c r="G88" s="53"/>
      <c r="H88" s="38"/>
    </row>
    <row r="89" spans="1:8" x14ac:dyDescent="0.2">
      <c r="A89" s="52"/>
      <c r="B89" s="38"/>
      <c r="C89" s="53"/>
      <c r="D89" s="52"/>
      <c r="E89" s="36"/>
      <c r="F89" s="53"/>
      <c r="G89" s="53"/>
      <c r="H89" s="38"/>
    </row>
    <row r="90" spans="1:8" x14ac:dyDescent="0.2">
      <c r="A90" s="52"/>
      <c r="B90" s="38"/>
      <c r="C90" s="53"/>
      <c r="D90" s="52"/>
      <c r="E90" s="36"/>
      <c r="F90" s="53"/>
      <c r="G90" s="53"/>
      <c r="H90" s="38"/>
    </row>
    <row r="91" spans="1:8" x14ac:dyDescent="0.2">
      <c r="A91" s="52"/>
      <c r="B91" s="38"/>
      <c r="C91" s="53"/>
      <c r="D91" s="52"/>
      <c r="E91" s="36"/>
      <c r="F91" s="53"/>
      <c r="G91" s="53"/>
      <c r="H91" s="38"/>
    </row>
    <row r="92" spans="1:8" x14ac:dyDescent="0.2">
      <c r="A92" s="52"/>
      <c r="B92" s="38"/>
      <c r="C92" s="53"/>
      <c r="D92" s="52"/>
      <c r="E92" s="36"/>
      <c r="F92" s="53"/>
      <c r="G92" s="53"/>
      <c r="H92" s="38"/>
    </row>
    <row r="93" spans="1:8" x14ac:dyDescent="0.2">
      <c r="A93" s="52"/>
      <c r="B93" s="38"/>
      <c r="C93" s="53"/>
      <c r="D93" s="52"/>
      <c r="E93" s="36"/>
      <c r="F93" s="53"/>
      <c r="G93" s="53"/>
      <c r="H93" s="38"/>
    </row>
    <row r="94" spans="1:8" x14ac:dyDescent="0.2">
      <c r="A94" s="52"/>
      <c r="B94" s="38"/>
      <c r="C94" s="53"/>
      <c r="D94" s="52"/>
      <c r="E94" s="36"/>
      <c r="F94" s="53"/>
      <c r="G94" s="53"/>
      <c r="H94" s="38"/>
    </row>
    <row r="95" spans="1:8" x14ac:dyDescent="0.2">
      <c r="A95" s="52"/>
      <c r="B95" s="38"/>
      <c r="C95" s="53"/>
      <c r="D95" s="52"/>
      <c r="E95" s="36"/>
      <c r="F95" s="53"/>
      <c r="G95" s="53"/>
      <c r="H95" s="38"/>
    </row>
    <row r="96" spans="1:8" x14ac:dyDescent="0.2">
      <c r="A96" s="52"/>
      <c r="B96" s="38"/>
      <c r="C96" s="53"/>
      <c r="D96" s="52"/>
      <c r="E96" s="36"/>
      <c r="F96" s="55"/>
      <c r="G96" s="55"/>
      <c r="H96" s="38"/>
    </row>
    <row r="97" spans="1:8" x14ac:dyDescent="0.2">
      <c r="A97" s="52"/>
      <c r="B97" s="38"/>
      <c r="C97" s="53"/>
      <c r="D97" s="52"/>
      <c r="E97" s="36"/>
      <c r="F97" s="55"/>
      <c r="G97" s="55"/>
      <c r="H97" s="38"/>
    </row>
    <row r="98" spans="1:8" x14ac:dyDescent="0.2">
      <c r="A98" s="52"/>
      <c r="B98" s="38"/>
      <c r="C98" s="53"/>
      <c r="D98" s="52"/>
      <c r="E98" s="36"/>
      <c r="F98" s="55"/>
      <c r="G98" s="55"/>
      <c r="H98" s="38"/>
    </row>
    <row r="99" spans="1:8" x14ac:dyDescent="0.2">
      <c r="A99" s="52"/>
      <c r="B99" s="38"/>
      <c r="C99" s="55"/>
      <c r="D99" s="52"/>
      <c r="E99" s="36"/>
      <c r="F99" s="55"/>
      <c r="G99" s="55"/>
      <c r="H99" s="38"/>
    </row>
    <row r="100" spans="1:8" x14ac:dyDescent="0.2">
      <c r="A100" s="52"/>
      <c r="B100" s="38"/>
      <c r="C100" s="55"/>
      <c r="D100" s="52"/>
      <c r="E100" s="36"/>
      <c r="F100" s="55"/>
      <c r="G100" s="55"/>
      <c r="H100" s="38"/>
    </row>
    <row r="101" spans="1:8" x14ac:dyDescent="0.2">
      <c r="A101" s="52"/>
      <c r="B101" s="38"/>
      <c r="C101" s="55"/>
      <c r="D101" s="52"/>
      <c r="E101" s="36"/>
      <c r="F101" s="55"/>
      <c r="G101" s="55"/>
      <c r="H101" s="38"/>
    </row>
    <row r="102" spans="1:8" x14ac:dyDescent="0.2">
      <c r="A102" s="52"/>
      <c r="B102" s="38"/>
      <c r="C102" s="55"/>
      <c r="D102" s="52"/>
      <c r="E102" s="36"/>
      <c r="F102" s="55"/>
      <c r="G102" s="55"/>
      <c r="H102" s="38"/>
    </row>
    <row r="103" spans="1:8" x14ac:dyDescent="0.2">
      <c r="A103" s="52"/>
      <c r="B103" s="38"/>
      <c r="C103" s="55"/>
      <c r="D103" s="52"/>
      <c r="E103" s="36"/>
      <c r="F103" s="55"/>
      <c r="G103" s="55"/>
      <c r="H103" s="38"/>
    </row>
    <row r="104" spans="1:8" x14ac:dyDescent="0.2">
      <c r="A104" s="52"/>
      <c r="B104" s="38"/>
      <c r="C104" s="55"/>
      <c r="D104" s="52"/>
      <c r="E104" s="36"/>
      <c r="F104" s="55"/>
      <c r="G104" s="55"/>
      <c r="H104" s="38"/>
    </row>
    <row r="105" spans="1:8" x14ac:dyDescent="0.2">
      <c r="A105" s="52"/>
      <c r="B105" s="38"/>
      <c r="C105" s="55"/>
      <c r="D105" s="52"/>
      <c r="E105" s="36"/>
      <c r="F105" s="55"/>
      <c r="G105" s="55"/>
      <c r="H105" s="38"/>
    </row>
    <row r="106" spans="1:8" x14ac:dyDescent="0.2">
      <c r="A106" s="52"/>
      <c r="B106" s="38"/>
      <c r="C106" s="55"/>
      <c r="D106" s="52"/>
      <c r="E106" s="36"/>
      <c r="F106" s="55"/>
      <c r="G106" s="55"/>
      <c r="H106" s="38"/>
    </row>
    <row r="107" spans="1:8" x14ac:dyDescent="0.2">
      <c r="A107" s="52"/>
      <c r="B107" s="38"/>
      <c r="C107" s="55"/>
      <c r="D107" s="52"/>
      <c r="E107" s="36"/>
      <c r="F107" s="55"/>
      <c r="G107" s="55"/>
      <c r="H107" s="38"/>
    </row>
    <row r="108" spans="1:8" x14ac:dyDescent="0.2">
      <c r="A108" s="52"/>
      <c r="B108" s="38"/>
      <c r="C108" s="55"/>
      <c r="D108" s="52"/>
      <c r="E108" s="36"/>
      <c r="F108" s="55"/>
      <c r="G108" s="55"/>
      <c r="H108" s="38"/>
    </row>
    <row r="109" spans="1:8" x14ac:dyDescent="0.2">
      <c r="A109" s="52"/>
      <c r="B109" s="38"/>
      <c r="C109" s="55"/>
      <c r="D109" s="52"/>
      <c r="E109" s="36"/>
      <c r="F109" s="55"/>
      <c r="G109" s="55"/>
      <c r="H109" s="38"/>
    </row>
    <row r="110" spans="1:8" x14ac:dyDescent="0.2">
      <c r="A110" s="52"/>
      <c r="B110" s="38"/>
      <c r="C110" s="55"/>
      <c r="D110" s="52"/>
      <c r="E110" s="36"/>
      <c r="F110" s="55"/>
      <c r="G110" s="55"/>
      <c r="H110" s="38"/>
    </row>
    <row r="111" spans="1:8" x14ac:dyDescent="0.2">
      <c r="A111" s="52"/>
      <c r="B111" s="38"/>
      <c r="C111" s="55"/>
      <c r="D111" s="52"/>
      <c r="E111" s="36"/>
      <c r="F111" s="55"/>
      <c r="G111" s="55"/>
      <c r="H111" s="38"/>
    </row>
    <row r="112" spans="1:8" x14ac:dyDescent="0.2">
      <c r="A112" s="52"/>
      <c r="B112" s="38"/>
      <c r="C112" s="55"/>
      <c r="D112" s="52"/>
      <c r="E112" s="36"/>
      <c r="F112" s="55"/>
      <c r="G112" s="55"/>
      <c r="H112" s="38"/>
    </row>
    <row r="113" spans="1:8" x14ac:dyDescent="0.2">
      <c r="A113" s="52"/>
      <c r="B113" s="38"/>
      <c r="C113" s="55"/>
      <c r="D113" s="52"/>
      <c r="E113" s="36"/>
      <c r="F113" s="55"/>
      <c r="G113" s="55"/>
      <c r="H113" s="38"/>
    </row>
    <row r="114" spans="1:8" x14ac:dyDescent="0.2">
      <c r="A114" s="52"/>
      <c r="B114" s="38"/>
      <c r="C114" s="55"/>
      <c r="D114" s="52"/>
      <c r="E114" s="36"/>
      <c r="F114" s="55"/>
      <c r="G114" s="55"/>
      <c r="H114" s="38"/>
    </row>
    <row r="115" spans="1:8" x14ac:dyDescent="0.2">
      <c r="A115" s="52"/>
      <c r="B115" s="38"/>
      <c r="C115" s="55"/>
      <c r="D115" s="52"/>
      <c r="E115" s="36"/>
      <c r="F115" s="55"/>
      <c r="G115" s="55"/>
      <c r="H115" s="38"/>
    </row>
    <row r="116" spans="1:8" x14ac:dyDescent="0.2">
      <c r="A116" s="52"/>
      <c r="B116" s="38"/>
      <c r="C116" s="55"/>
      <c r="D116" s="52"/>
      <c r="E116" s="36"/>
      <c r="F116" s="55"/>
      <c r="G116" s="55"/>
      <c r="H116" s="38"/>
    </row>
    <row r="117" spans="1:8" x14ac:dyDescent="0.2">
      <c r="A117" s="52"/>
      <c r="B117" s="38"/>
      <c r="C117" s="55"/>
      <c r="D117" s="52"/>
      <c r="E117" s="36"/>
      <c r="F117" s="55"/>
      <c r="G117" s="53"/>
      <c r="H117" s="38"/>
    </row>
    <row r="118" spans="1:8" x14ac:dyDescent="0.2">
      <c r="A118" s="52"/>
      <c r="B118" s="38"/>
      <c r="C118" s="55"/>
      <c r="D118" s="52"/>
      <c r="E118" s="36"/>
      <c r="F118" s="53"/>
      <c r="G118" s="53"/>
      <c r="H118" s="38"/>
    </row>
    <row r="119" spans="1:8" x14ac:dyDescent="0.2">
      <c r="A119" s="52"/>
      <c r="B119" s="38"/>
      <c r="C119" s="55"/>
      <c r="D119" s="52"/>
      <c r="E119" s="36"/>
      <c r="F119" s="53"/>
      <c r="G119" s="53"/>
      <c r="H119" s="38"/>
    </row>
    <row r="120" spans="1:8" x14ac:dyDescent="0.2">
      <c r="A120" s="52"/>
      <c r="B120" s="38"/>
      <c r="C120" s="55"/>
      <c r="D120" s="52"/>
      <c r="E120" s="36"/>
      <c r="F120" s="53"/>
      <c r="G120" s="53"/>
      <c r="H120" s="38"/>
    </row>
    <row r="121" spans="1:8" x14ac:dyDescent="0.2">
      <c r="A121" s="52"/>
      <c r="B121" s="38"/>
      <c r="C121" s="55"/>
      <c r="D121" s="52"/>
      <c r="E121" s="36"/>
      <c r="F121" s="53"/>
      <c r="G121" s="53"/>
      <c r="H121" s="38"/>
    </row>
    <row r="122" spans="1:8" x14ac:dyDescent="0.2">
      <c r="A122" s="52"/>
      <c r="B122" s="38"/>
      <c r="C122" s="55"/>
      <c r="D122" s="52"/>
      <c r="E122" s="36"/>
      <c r="F122" s="53"/>
      <c r="G122" s="53"/>
      <c r="H122" s="38"/>
    </row>
    <row r="123" spans="1:8" x14ac:dyDescent="0.2">
      <c r="A123" s="52"/>
      <c r="B123" s="38"/>
      <c r="C123" s="53"/>
      <c r="D123" s="52"/>
      <c r="E123" s="36"/>
      <c r="F123" s="53"/>
      <c r="G123" s="53"/>
      <c r="H123" s="38"/>
    </row>
    <row r="124" spans="1:8" x14ac:dyDescent="0.2">
      <c r="A124" s="52"/>
      <c r="B124" s="38"/>
      <c r="C124" s="53"/>
      <c r="D124" s="38"/>
      <c r="E124" s="36"/>
      <c r="F124" s="56"/>
      <c r="G124" s="56"/>
      <c r="H124" s="57"/>
    </row>
    <row r="125" spans="1:8" x14ac:dyDescent="0.2">
      <c r="A125" s="52"/>
      <c r="B125" s="38"/>
      <c r="C125" s="53"/>
      <c r="D125" s="38"/>
      <c r="E125" s="36"/>
      <c r="F125" s="56"/>
      <c r="G125" s="56"/>
      <c r="H125" s="57"/>
    </row>
    <row r="126" spans="1:8" x14ac:dyDescent="0.2">
      <c r="A126" s="52"/>
      <c r="B126" s="38"/>
      <c r="C126" s="53"/>
      <c r="D126" s="38"/>
      <c r="E126" s="36"/>
      <c r="F126" s="56"/>
      <c r="G126" s="56"/>
      <c r="H126" s="57"/>
    </row>
    <row r="127" spans="1:8" x14ac:dyDescent="0.2">
      <c r="A127" s="52"/>
      <c r="B127" s="38"/>
      <c r="C127" s="53"/>
      <c r="D127" s="38"/>
      <c r="E127" s="36"/>
      <c r="F127" s="56"/>
      <c r="G127" s="56"/>
      <c r="H127" s="57"/>
    </row>
    <row r="128" spans="1:8" x14ac:dyDescent="0.2">
      <c r="A128" s="52"/>
      <c r="B128" s="38"/>
      <c r="C128" s="53"/>
      <c r="D128" s="38"/>
      <c r="E128" s="36"/>
      <c r="F128" s="38"/>
      <c r="G128" s="38"/>
      <c r="H128" s="38"/>
    </row>
    <row r="129" spans="1:8" x14ac:dyDescent="0.2">
      <c r="A129" s="52"/>
      <c r="B129" s="38"/>
      <c r="C129" s="53"/>
      <c r="D129" s="38"/>
      <c r="E129" s="36"/>
      <c r="F129" s="38"/>
      <c r="G129" s="38"/>
      <c r="H129" s="38"/>
    </row>
    <row r="130" spans="1:8" x14ac:dyDescent="0.2">
      <c r="A130" s="52"/>
      <c r="B130" s="38"/>
      <c r="C130" s="53"/>
      <c r="D130" s="38"/>
      <c r="E130" s="36"/>
      <c r="F130" s="38"/>
      <c r="G130" s="38"/>
      <c r="H130" s="38"/>
    </row>
    <row r="131" spans="1:8" x14ac:dyDescent="0.2">
      <c r="A131" s="38"/>
      <c r="B131" s="38"/>
      <c r="C131" s="56"/>
      <c r="D131" s="57"/>
      <c r="E131" s="36"/>
      <c r="F131" s="38"/>
      <c r="G131" s="38"/>
      <c r="H131" s="38"/>
    </row>
    <row r="132" spans="1:8" x14ac:dyDescent="0.2">
      <c r="A132" s="38"/>
      <c r="B132" s="38"/>
      <c r="C132" s="56"/>
      <c r="D132" s="57"/>
      <c r="E132" s="36"/>
      <c r="F132" s="38"/>
      <c r="G132" s="38"/>
      <c r="H132" s="38"/>
    </row>
    <row r="133" spans="1:8" x14ac:dyDescent="0.2">
      <c r="A133" s="38"/>
      <c r="B133" s="38"/>
      <c r="C133" s="56"/>
      <c r="D133" s="57"/>
      <c r="E133" s="36"/>
      <c r="F133" s="38"/>
      <c r="G133" s="38"/>
      <c r="H133" s="38"/>
    </row>
    <row r="134" spans="1:8" x14ac:dyDescent="0.2">
      <c r="A134" s="38"/>
      <c r="B134" s="38"/>
      <c r="C134" s="56"/>
      <c r="D134" s="57"/>
      <c r="E134" s="36"/>
      <c r="F134" s="38"/>
      <c r="G134" s="38"/>
      <c r="H134" s="38"/>
    </row>
    <row r="135" spans="1:8" x14ac:dyDescent="0.2">
      <c r="A135" s="38"/>
      <c r="B135" s="38"/>
      <c r="C135" s="38"/>
      <c r="D135" s="38"/>
      <c r="E135" s="36"/>
      <c r="F135" s="38"/>
      <c r="G135" s="38"/>
      <c r="H135" s="3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F9B6B-AEDD-4DD5-AE96-DE0D45055652}">
  <dimension ref="A1:M9"/>
  <sheetViews>
    <sheetView workbookViewId="0">
      <selection activeCell="M4" sqref="M4"/>
    </sheetView>
  </sheetViews>
  <sheetFormatPr defaultRowHeight="15" x14ac:dyDescent="0.25"/>
  <cols>
    <col min="2" max="11" width="10.7109375" bestFit="1" customWidth="1"/>
    <col min="12" max="12" width="9.28515625" customWidth="1"/>
    <col min="13" max="13" width="10.28515625" bestFit="1" customWidth="1"/>
  </cols>
  <sheetData>
    <row r="1" spans="1:13" x14ac:dyDescent="0.25">
      <c r="A1" s="63" t="s">
        <v>54</v>
      </c>
      <c r="B1" s="63"/>
      <c r="C1" s="63">
        <v>2023</v>
      </c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25">
      <c r="A2" s="63"/>
      <c r="B2" s="63" t="s">
        <v>56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x14ac:dyDescent="0.25">
      <c r="A3" s="62"/>
      <c r="B3" s="36" t="s">
        <v>42</v>
      </c>
      <c r="C3" s="62" t="s">
        <v>43</v>
      </c>
      <c r="D3" s="62" t="s">
        <v>44</v>
      </c>
      <c r="E3" s="62" t="s">
        <v>51</v>
      </c>
      <c r="F3" s="62" t="s">
        <v>52</v>
      </c>
      <c r="G3" s="62" t="s">
        <v>45</v>
      </c>
      <c r="H3" s="62" t="s">
        <v>47</v>
      </c>
      <c r="I3" s="62" t="s">
        <v>46</v>
      </c>
      <c r="J3" s="62" t="s">
        <v>48</v>
      </c>
      <c r="K3" s="62" t="s">
        <v>49</v>
      </c>
      <c r="L3" s="62" t="s">
        <v>50</v>
      </c>
      <c r="M3" s="62" t="s">
        <v>53</v>
      </c>
    </row>
    <row r="4" spans="1:13" x14ac:dyDescent="0.25">
      <c r="A4" s="62" t="s">
        <v>1</v>
      </c>
      <c r="B4" s="33" t="s">
        <v>32</v>
      </c>
      <c r="C4" s="33" t="s">
        <v>33</v>
      </c>
      <c r="D4" s="33" t="s">
        <v>34</v>
      </c>
      <c r="E4" s="33" t="s">
        <v>35</v>
      </c>
      <c r="F4" s="33" t="s">
        <v>36</v>
      </c>
      <c r="G4" s="33">
        <v>45089</v>
      </c>
      <c r="H4" s="33" t="s">
        <v>37</v>
      </c>
      <c r="I4" s="33" t="s">
        <v>61</v>
      </c>
      <c r="J4" s="33" t="s">
        <v>38</v>
      </c>
      <c r="K4" s="33">
        <v>45208</v>
      </c>
      <c r="L4" s="33" t="s">
        <v>39</v>
      </c>
      <c r="M4" s="33">
        <v>45271</v>
      </c>
    </row>
    <row r="5" spans="1:13" x14ac:dyDescent="0.25">
      <c r="A5" s="63"/>
      <c r="B5" s="64">
        <v>153276.66666666666</v>
      </c>
      <c r="C5" s="64">
        <v>232606.66666666666</v>
      </c>
      <c r="D5" s="64">
        <v>163820.00000000003</v>
      </c>
      <c r="E5" s="64">
        <v>47620.000000000007</v>
      </c>
      <c r="F5" s="64">
        <v>163799.99999999997</v>
      </c>
      <c r="G5" s="64">
        <v>85390</v>
      </c>
      <c r="H5" s="64">
        <v>644250</v>
      </c>
      <c r="I5" s="64">
        <v>649035</v>
      </c>
      <c r="J5" s="64"/>
      <c r="K5" s="64"/>
      <c r="L5" s="64"/>
      <c r="M5" s="64"/>
    </row>
    <row r="6" spans="1:13" x14ac:dyDescent="0.25">
      <c r="A6" s="63"/>
      <c r="B6" s="64">
        <v>402000</v>
      </c>
      <c r="C6" s="64">
        <v>447330</v>
      </c>
      <c r="D6" s="64">
        <v>521080.00000000006</v>
      </c>
      <c r="E6" s="64">
        <v>207670</v>
      </c>
      <c r="F6" s="64">
        <v>186800</v>
      </c>
      <c r="G6" s="64">
        <v>488130</v>
      </c>
      <c r="H6" s="64">
        <v>378410</v>
      </c>
      <c r="I6" s="64">
        <v>735480</v>
      </c>
      <c r="J6" s="64">
        <v>155510</v>
      </c>
      <c r="K6" s="64">
        <v>189670</v>
      </c>
      <c r="L6" s="64">
        <v>205340</v>
      </c>
      <c r="M6" s="64">
        <v>95696.666666666657</v>
      </c>
    </row>
    <row r="7" spans="1:13" x14ac:dyDescent="0.25">
      <c r="A7" s="63"/>
      <c r="B7" s="64">
        <v>276835.00000000006</v>
      </c>
      <c r="C7" s="64">
        <v>241915.00000000003</v>
      </c>
      <c r="D7" s="64">
        <v>248605</v>
      </c>
      <c r="E7" s="64">
        <v>124625</v>
      </c>
      <c r="F7" s="64">
        <v>60500</v>
      </c>
      <c r="G7" s="64">
        <v>174400</v>
      </c>
      <c r="H7" s="64">
        <v>177565</v>
      </c>
      <c r="I7" s="64">
        <v>545010</v>
      </c>
      <c r="J7" s="64">
        <v>21900</v>
      </c>
      <c r="K7" s="64">
        <v>97795</v>
      </c>
      <c r="L7" s="64">
        <v>150135</v>
      </c>
      <c r="M7" s="64">
        <v>24729.999999999996</v>
      </c>
    </row>
    <row r="8" spans="1:13" x14ac:dyDescent="0.25">
      <c r="A8" s="63" t="s">
        <v>25</v>
      </c>
      <c r="B8" s="64">
        <v>277370.55555555556</v>
      </c>
      <c r="C8" s="64">
        <v>307283.88888888888</v>
      </c>
      <c r="D8" s="64">
        <v>311168.33333333337</v>
      </c>
      <c r="E8" s="64">
        <v>126638.33333333331</v>
      </c>
      <c r="F8" s="64">
        <v>137033.33333333334</v>
      </c>
      <c r="G8" s="64">
        <v>249306.66666666669</v>
      </c>
      <c r="H8" s="64">
        <v>400075.00000000006</v>
      </c>
      <c r="I8" s="64">
        <v>643175.00000000012</v>
      </c>
      <c r="J8" s="64">
        <v>88705</v>
      </c>
      <c r="K8" s="64">
        <v>143732.5</v>
      </c>
      <c r="L8" s="64">
        <v>177737.5</v>
      </c>
      <c r="M8" s="64">
        <v>60213.333333333321</v>
      </c>
    </row>
    <row r="9" spans="1:13" x14ac:dyDescent="0.25">
      <c r="A9" s="63" t="s">
        <v>55</v>
      </c>
      <c r="B9" s="65">
        <f>STDEV(B5:B7)</f>
        <v>124362.5315395514</v>
      </c>
      <c r="C9" s="65">
        <f t="shared" ref="C9:I9" si="0">STDEV(C5:C7)</f>
        <v>121372.75722076335</v>
      </c>
      <c r="D9" s="65">
        <f t="shared" si="0"/>
        <v>186666.29290885196</v>
      </c>
      <c r="E9" s="65">
        <f t="shared" si="0"/>
        <v>80043.992643628997</v>
      </c>
      <c r="F9" s="65">
        <f t="shared" si="0"/>
        <v>67270.077548144152</v>
      </c>
      <c r="G9" s="65">
        <f t="shared" si="0"/>
        <v>211561.18130066615</v>
      </c>
      <c r="H9" s="65">
        <f t="shared" si="0"/>
        <v>234095.60327994201</v>
      </c>
      <c r="I9" s="65">
        <f t="shared" si="0"/>
        <v>95370.120713984623</v>
      </c>
      <c r="J9" s="64">
        <f>J6-(AVERAGE(J6:J7))</f>
        <v>66805</v>
      </c>
      <c r="K9" s="64">
        <f t="shared" ref="K9:M9" si="1">K6-(AVERAGE(K6:K7))</f>
        <v>45937.5</v>
      </c>
      <c r="L9" s="64">
        <f t="shared" si="1"/>
        <v>27602.5</v>
      </c>
      <c r="M9" s="64">
        <f t="shared" si="1"/>
        <v>35483.333333333328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EF6D7-108C-41B7-8ABC-AC1E748D177E}">
  <dimension ref="A1:N115"/>
  <sheetViews>
    <sheetView tabSelected="1" topLeftCell="A39" workbookViewId="0">
      <selection activeCell="B61" sqref="B61:B72"/>
    </sheetView>
  </sheetViews>
  <sheetFormatPr defaultColWidth="9.140625" defaultRowHeight="15" x14ac:dyDescent="0.25"/>
  <cols>
    <col min="1" max="1" width="15.28515625" style="74" customWidth="1"/>
    <col min="2" max="2" width="9.140625" style="74"/>
    <col min="3" max="3" width="14.5703125" style="74" customWidth="1"/>
    <col min="4" max="7" width="9.140625" style="74"/>
    <col min="8" max="8" width="11.7109375" style="74" customWidth="1"/>
    <col min="9" max="9" width="10.7109375" style="74" customWidth="1"/>
    <col min="10" max="18" width="9.140625" style="74"/>
    <col min="19" max="19" width="11.140625" style="74" customWidth="1"/>
    <col min="20" max="24" width="9.140625" style="74"/>
    <col min="25" max="25" width="15.5703125" style="74" customWidth="1"/>
    <col min="26" max="28" width="9.140625" style="74"/>
    <col min="29" max="29" width="12.42578125" style="74" customWidth="1"/>
    <col min="30" max="36" width="9.140625" style="74"/>
    <col min="37" max="37" width="11.42578125" style="74" customWidth="1"/>
    <col min="38" max="52" width="9.140625" style="74"/>
    <col min="53" max="53" width="14" style="74" customWidth="1"/>
    <col min="54" max="16384" width="9.140625" style="74"/>
  </cols>
  <sheetData>
    <row r="1" spans="1:8" x14ac:dyDescent="0.25">
      <c r="B1" s="75" t="s">
        <v>1</v>
      </c>
    </row>
    <row r="2" spans="1:8" ht="15.75" x14ac:dyDescent="0.25">
      <c r="A2" s="76" t="s">
        <v>57</v>
      </c>
      <c r="B2" s="76"/>
      <c r="C2" s="76"/>
      <c r="D2" s="76"/>
      <c r="E2" s="76"/>
      <c r="F2" s="76"/>
      <c r="G2" s="76"/>
    </row>
    <row r="3" spans="1:8" ht="15.75" x14ac:dyDescent="0.25">
      <c r="A3" s="77" t="s">
        <v>58</v>
      </c>
      <c r="B3" s="76" t="s">
        <v>20</v>
      </c>
      <c r="C3" s="76"/>
      <c r="D3" s="76"/>
      <c r="E3" s="76"/>
      <c r="F3" s="76"/>
      <c r="G3" s="78"/>
    </row>
    <row r="4" spans="1:8" ht="15.75" x14ac:dyDescent="0.25">
      <c r="A4" s="130">
        <v>41319</v>
      </c>
      <c r="B4" s="76">
        <v>5.0999999999999996</v>
      </c>
      <c r="C4" s="79">
        <v>400</v>
      </c>
      <c r="D4" s="76"/>
      <c r="E4" s="76"/>
      <c r="F4" s="76"/>
      <c r="G4" s="78"/>
    </row>
    <row r="5" spans="1:8" ht="15.75" x14ac:dyDescent="0.25">
      <c r="A5" s="130">
        <v>41423</v>
      </c>
      <c r="B5" s="80">
        <v>147.6</v>
      </c>
      <c r="C5" s="79">
        <v>400</v>
      </c>
      <c r="D5" s="76"/>
      <c r="E5" s="76"/>
      <c r="F5" s="78"/>
      <c r="G5" s="81"/>
    </row>
    <row r="6" spans="1:8" ht="15.75" x14ac:dyDescent="0.25">
      <c r="A6" s="130">
        <v>41479</v>
      </c>
      <c r="B6" s="76">
        <v>165</v>
      </c>
      <c r="C6" s="79">
        <v>400</v>
      </c>
      <c r="D6" s="76"/>
      <c r="E6" s="76"/>
      <c r="F6" s="76"/>
      <c r="G6" s="78"/>
    </row>
    <row r="7" spans="1:8" ht="15.75" x14ac:dyDescent="0.25">
      <c r="A7" s="130">
        <v>41569</v>
      </c>
      <c r="B7" s="76">
        <v>21.2</v>
      </c>
      <c r="C7" s="79">
        <v>400</v>
      </c>
      <c r="D7" s="76"/>
      <c r="E7" s="80"/>
      <c r="F7" s="80"/>
      <c r="G7" s="78"/>
    </row>
    <row r="8" spans="1:8" ht="15.75" x14ac:dyDescent="0.25">
      <c r="A8" s="131">
        <v>41681</v>
      </c>
      <c r="B8" s="76">
        <v>20.100000000000001</v>
      </c>
      <c r="C8" s="79">
        <v>400</v>
      </c>
      <c r="D8" s="76"/>
      <c r="E8" s="76"/>
      <c r="F8" s="76"/>
      <c r="G8" s="78"/>
    </row>
    <row r="9" spans="1:8" ht="15.75" x14ac:dyDescent="0.25">
      <c r="A9" s="131">
        <v>41745</v>
      </c>
      <c r="B9" s="76">
        <v>65.3</v>
      </c>
      <c r="C9" s="79">
        <v>400</v>
      </c>
      <c r="D9" s="76"/>
      <c r="E9" s="76"/>
      <c r="F9" s="76"/>
      <c r="G9" s="78"/>
    </row>
    <row r="10" spans="1:8" ht="15.75" x14ac:dyDescent="0.25">
      <c r="A10" s="131">
        <v>41773</v>
      </c>
      <c r="B10" s="79">
        <v>77.099999999999994</v>
      </c>
      <c r="C10" s="79">
        <v>400</v>
      </c>
      <c r="D10" s="76"/>
      <c r="E10" s="76"/>
      <c r="F10" s="76"/>
      <c r="G10" s="82"/>
    </row>
    <row r="11" spans="1:8" ht="15.75" x14ac:dyDescent="0.25">
      <c r="A11" s="131">
        <v>41842</v>
      </c>
      <c r="B11" s="79">
        <v>301</v>
      </c>
      <c r="C11" s="79">
        <v>400</v>
      </c>
      <c r="D11" s="76"/>
      <c r="E11" s="76"/>
      <c r="F11" s="76"/>
      <c r="G11" s="78"/>
      <c r="H11" s="83"/>
    </row>
    <row r="12" spans="1:8" ht="15.75" x14ac:dyDescent="0.25">
      <c r="A12" s="131">
        <v>41933</v>
      </c>
      <c r="B12" s="79">
        <v>196.9</v>
      </c>
      <c r="C12" s="79">
        <v>400</v>
      </c>
      <c r="D12" s="76"/>
      <c r="E12" s="80"/>
      <c r="F12" s="80"/>
      <c r="G12" s="78"/>
    </row>
    <row r="13" spans="1:8" ht="15.75" x14ac:dyDescent="0.25">
      <c r="A13" s="130">
        <v>42046</v>
      </c>
      <c r="B13" s="79">
        <v>18.899999999999999</v>
      </c>
      <c r="C13" s="79">
        <v>400</v>
      </c>
      <c r="D13" s="76"/>
      <c r="E13" s="76"/>
      <c r="F13" s="76"/>
      <c r="G13" s="78"/>
    </row>
    <row r="14" spans="1:8" ht="15.75" x14ac:dyDescent="0.25">
      <c r="A14" s="130">
        <v>42109</v>
      </c>
      <c r="B14" s="79">
        <v>81.7</v>
      </c>
      <c r="C14" s="79">
        <v>400</v>
      </c>
      <c r="D14" s="76"/>
      <c r="E14" s="76"/>
      <c r="F14" s="76"/>
      <c r="G14" s="78"/>
    </row>
    <row r="15" spans="1:8" ht="15.75" x14ac:dyDescent="0.25">
      <c r="A15" s="130">
        <v>42144</v>
      </c>
      <c r="B15" s="79">
        <v>82.4</v>
      </c>
      <c r="C15" s="79">
        <v>400</v>
      </c>
      <c r="D15" s="76"/>
      <c r="E15" s="76"/>
      <c r="F15" s="76"/>
      <c r="G15" s="78"/>
    </row>
    <row r="16" spans="1:8" ht="15.75" x14ac:dyDescent="0.25">
      <c r="A16" s="130">
        <v>42207</v>
      </c>
      <c r="B16" s="79">
        <v>182.3</v>
      </c>
      <c r="C16" s="79">
        <v>400</v>
      </c>
      <c r="D16" s="76"/>
      <c r="E16" s="76"/>
      <c r="F16" s="76"/>
      <c r="G16" s="78"/>
      <c r="H16" s="84"/>
    </row>
    <row r="17" spans="1:7" ht="15.75" x14ac:dyDescent="0.25">
      <c r="A17" s="130">
        <v>42263</v>
      </c>
      <c r="B17" s="80">
        <v>225.8</v>
      </c>
      <c r="C17" s="79">
        <v>400</v>
      </c>
      <c r="D17" s="76"/>
      <c r="E17" s="76"/>
      <c r="F17" s="76"/>
      <c r="G17" s="78"/>
    </row>
    <row r="18" spans="1:7" ht="15.75" x14ac:dyDescent="0.25">
      <c r="A18" s="130">
        <v>42298</v>
      </c>
      <c r="B18" s="80">
        <v>129.19999999999999</v>
      </c>
      <c r="C18" s="79">
        <v>400</v>
      </c>
      <c r="D18" s="76"/>
      <c r="E18" s="80"/>
      <c r="F18" s="80"/>
      <c r="G18" s="78"/>
    </row>
    <row r="19" spans="1:7" ht="15.75" x14ac:dyDescent="0.25">
      <c r="A19" s="132">
        <v>42417</v>
      </c>
      <c r="B19" s="86">
        <v>38.6</v>
      </c>
      <c r="C19" s="79">
        <v>400</v>
      </c>
      <c r="D19" s="76"/>
      <c r="E19" s="76"/>
      <c r="F19" s="76"/>
      <c r="G19" s="78"/>
    </row>
    <row r="20" spans="1:7" ht="15.75" x14ac:dyDescent="0.25">
      <c r="A20" s="132">
        <v>42473</v>
      </c>
      <c r="B20" s="86">
        <v>69.7</v>
      </c>
      <c r="C20" s="79">
        <v>400</v>
      </c>
      <c r="D20" s="76"/>
      <c r="E20" s="76"/>
      <c r="F20" s="76"/>
      <c r="G20" s="78"/>
    </row>
    <row r="21" spans="1:7" ht="15.75" x14ac:dyDescent="0.25">
      <c r="A21" s="132">
        <v>42535</v>
      </c>
      <c r="B21" s="86">
        <v>491.6</v>
      </c>
      <c r="C21" s="79">
        <v>400</v>
      </c>
      <c r="D21" s="76"/>
      <c r="E21" s="76"/>
      <c r="F21" s="76"/>
      <c r="G21" s="78"/>
    </row>
    <row r="22" spans="1:7" ht="15.75" x14ac:dyDescent="0.25">
      <c r="A22" s="132">
        <v>42564</v>
      </c>
      <c r="B22" s="86">
        <v>501.8</v>
      </c>
      <c r="C22" s="79">
        <v>400</v>
      </c>
      <c r="D22" s="76"/>
      <c r="E22" s="76"/>
      <c r="F22" s="76"/>
      <c r="G22" s="78"/>
    </row>
    <row r="23" spans="1:7" ht="15.75" x14ac:dyDescent="0.25">
      <c r="A23" s="132">
        <v>42639</v>
      </c>
      <c r="B23" s="86">
        <v>66</v>
      </c>
      <c r="C23" s="79">
        <v>400</v>
      </c>
      <c r="D23" s="76"/>
      <c r="E23" s="76"/>
      <c r="F23" s="76"/>
      <c r="G23" s="78"/>
    </row>
    <row r="24" spans="1:7" ht="15.75" x14ac:dyDescent="0.25">
      <c r="A24" s="132">
        <v>42724</v>
      </c>
      <c r="B24" s="86">
        <v>26</v>
      </c>
      <c r="C24" s="79">
        <v>400</v>
      </c>
      <c r="D24" s="76"/>
      <c r="E24" s="80"/>
      <c r="F24" s="80"/>
      <c r="G24" s="78"/>
    </row>
    <row r="25" spans="1:7" ht="15.75" x14ac:dyDescent="0.25">
      <c r="A25" s="132">
        <v>42773</v>
      </c>
      <c r="B25" s="86">
        <v>14.908606125000002</v>
      </c>
      <c r="C25" s="79">
        <v>400</v>
      </c>
      <c r="D25" s="76"/>
      <c r="E25" s="76"/>
      <c r="F25" s="85"/>
      <c r="G25" s="87"/>
    </row>
    <row r="26" spans="1:7" ht="15.75" x14ac:dyDescent="0.25">
      <c r="A26" s="132">
        <v>42828</v>
      </c>
      <c r="B26" s="86">
        <v>67.836604499999993</v>
      </c>
      <c r="C26" s="79">
        <v>400</v>
      </c>
      <c r="D26" s="76"/>
      <c r="E26" s="76"/>
      <c r="F26" s="85"/>
      <c r="G26" s="87"/>
    </row>
    <row r="27" spans="1:7" ht="15.75" x14ac:dyDescent="0.25">
      <c r="A27" s="132">
        <v>42864</v>
      </c>
      <c r="B27" s="86">
        <v>48.580576799999996</v>
      </c>
      <c r="C27" s="79">
        <v>400</v>
      </c>
      <c r="D27" s="76"/>
      <c r="E27" s="76"/>
      <c r="F27" s="85"/>
      <c r="G27" s="87"/>
    </row>
    <row r="28" spans="1:7" ht="15.75" x14ac:dyDescent="0.25">
      <c r="A28" s="132">
        <v>42926</v>
      </c>
      <c r="B28" s="86">
        <v>141.51407681250001</v>
      </c>
      <c r="C28" s="79">
        <v>400</v>
      </c>
      <c r="D28" s="76"/>
      <c r="E28" s="76"/>
      <c r="F28" s="85"/>
      <c r="G28" s="87"/>
    </row>
    <row r="29" spans="1:7" ht="15.75" x14ac:dyDescent="0.25">
      <c r="A29" s="132">
        <v>42954</v>
      </c>
      <c r="B29" s="86">
        <v>64.791162450000002</v>
      </c>
      <c r="C29" s="79">
        <v>400</v>
      </c>
      <c r="D29" s="76"/>
      <c r="E29" s="76"/>
      <c r="F29" s="76"/>
      <c r="G29" s="87"/>
    </row>
    <row r="30" spans="1:7" ht="15.75" x14ac:dyDescent="0.25">
      <c r="A30" s="132">
        <v>42996</v>
      </c>
      <c r="B30" s="86">
        <v>54.087447600000004</v>
      </c>
      <c r="C30" s="79">
        <v>400</v>
      </c>
      <c r="D30" s="76"/>
      <c r="E30" s="76"/>
      <c r="F30" s="85"/>
      <c r="G30" s="87"/>
    </row>
    <row r="31" spans="1:7" ht="15.75" x14ac:dyDescent="0.25">
      <c r="A31" s="132">
        <v>43024</v>
      </c>
      <c r="B31" s="86">
        <v>65.639057399999999</v>
      </c>
      <c r="C31" s="79">
        <v>400</v>
      </c>
      <c r="D31" s="76"/>
      <c r="E31" s="76"/>
      <c r="F31" s="76"/>
      <c r="G31" s="87"/>
    </row>
    <row r="32" spans="1:7" ht="15.75" x14ac:dyDescent="0.25">
      <c r="A32" s="132">
        <v>43073</v>
      </c>
      <c r="B32" s="86">
        <v>29.433765375</v>
      </c>
      <c r="C32" s="79">
        <v>400</v>
      </c>
      <c r="D32" s="76"/>
      <c r="E32" s="80"/>
      <c r="F32" s="80"/>
      <c r="G32" s="78"/>
    </row>
    <row r="33" spans="1:7" ht="15.75" x14ac:dyDescent="0.25">
      <c r="A33" s="133">
        <v>43144</v>
      </c>
      <c r="B33" s="89">
        <v>16.009521937499997</v>
      </c>
      <c r="C33" s="79">
        <v>400</v>
      </c>
      <c r="D33" s="76"/>
    </row>
    <row r="34" spans="1:7" ht="15.75" x14ac:dyDescent="0.25">
      <c r="A34" s="133">
        <v>43234</v>
      </c>
      <c r="B34" s="89">
        <v>30.476874418593745</v>
      </c>
      <c r="C34" s="79">
        <v>400</v>
      </c>
      <c r="D34" s="76"/>
    </row>
    <row r="35" spans="1:7" ht="15.75" x14ac:dyDescent="0.25">
      <c r="A35" s="133">
        <v>43262</v>
      </c>
      <c r="B35" s="89">
        <v>97.264945574999985</v>
      </c>
      <c r="C35" s="79">
        <v>400</v>
      </c>
      <c r="D35" s="76"/>
    </row>
    <row r="36" spans="1:7" ht="15.75" x14ac:dyDescent="0.25">
      <c r="A36" s="133">
        <v>43290</v>
      </c>
      <c r="B36" s="89">
        <v>60.102209249999987</v>
      </c>
      <c r="C36" s="79">
        <v>400</v>
      </c>
      <c r="D36" s="76"/>
    </row>
    <row r="37" spans="1:7" ht="15.75" x14ac:dyDescent="0.25">
      <c r="A37" s="133">
        <v>43318</v>
      </c>
      <c r="B37" s="89">
        <v>320.89879342500006</v>
      </c>
      <c r="C37" s="79">
        <v>400</v>
      </c>
      <c r="D37" s="76"/>
    </row>
    <row r="38" spans="1:7" ht="15.75" x14ac:dyDescent="0.25">
      <c r="A38" s="133">
        <v>43360</v>
      </c>
      <c r="B38" s="89">
        <v>1295.9659956249998</v>
      </c>
      <c r="C38" s="79">
        <v>400</v>
      </c>
      <c r="D38" s="76"/>
    </row>
    <row r="39" spans="1:7" ht="15.75" x14ac:dyDescent="0.25">
      <c r="A39" s="133">
        <v>43388</v>
      </c>
      <c r="B39" s="89">
        <v>157.39294882499999</v>
      </c>
      <c r="C39" s="79">
        <v>400</v>
      </c>
      <c r="D39" s="76"/>
      <c r="E39" s="80"/>
      <c r="F39" s="80"/>
      <c r="G39" s="78"/>
    </row>
    <row r="40" spans="1:7" ht="15.75" x14ac:dyDescent="0.25">
      <c r="A40" s="133">
        <v>43500</v>
      </c>
      <c r="B40" s="90">
        <v>15.5</v>
      </c>
      <c r="C40" s="79">
        <v>400</v>
      </c>
      <c r="D40" s="76"/>
      <c r="E40" s="80"/>
      <c r="F40" s="80"/>
      <c r="G40" s="78"/>
    </row>
    <row r="41" spans="1:7" ht="15.75" x14ac:dyDescent="0.25">
      <c r="A41" s="133">
        <v>43564</v>
      </c>
      <c r="B41" s="90">
        <v>50.3</v>
      </c>
      <c r="C41" s="79">
        <v>400</v>
      </c>
      <c r="D41" s="76"/>
      <c r="E41" s="80"/>
      <c r="F41" s="80"/>
      <c r="G41" s="78"/>
    </row>
    <row r="42" spans="1:7" ht="15.75" x14ac:dyDescent="0.25">
      <c r="A42" s="133">
        <v>43626</v>
      </c>
      <c r="B42" s="90">
        <v>51.6</v>
      </c>
      <c r="C42" s="79">
        <v>400</v>
      </c>
      <c r="D42" s="76"/>
      <c r="E42" s="80"/>
      <c r="F42" s="80"/>
      <c r="G42" s="78"/>
    </row>
    <row r="43" spans="1:7" ht="15.75" x14ac:dyDescent="0.25">
      <c r="A43" s="133">
        <v>43647</v>
      </c>
      <c r="B43" s="90">
        <v>114</v>
      </c>
      <c r="C43" s="79">
        <v>400</v>
      </c>
      <c r="D43" s="76"/>
      <c r="E43" s="80"/>
      <c r="F43" s="80"/>
      <c r="G43" s="78"/>
    </row>
    <row r="44" spans="1:7" ht="15.75" x14ac:dyDescent="0.25">
      <c r="A44" s="133">
        <v>43682</v>
      </c>
      <c r="B44" s="90">
        <v>79.2</v>
      </c>
      <c r="C44" s="79">
        <v>400</v>
      </c>
      <c r="D44" s="76"/>
      <c r="E44" s="80"/>
      <c r="F44" s="80"/>
      <c r="G44" s="78"/>
    </row>
    <row r="45" spans="1:7" ht="15.75" x14ac:dyDescent="0.25">
      <c r="A45" s="133">
        <v>43724</v>
      </c>
      <c r="B45" s="90">
        <v>749.1</v>
      </c>
      <c r="C45" s="79">
        <v>400</v>
      </c>
      <c r="D45" s="76"/>
    </row>
    <row r="46" spans="1:7" ht="15.75" x14ac:dyDescent="0.25">
      <c r="A46" s="133">
        <v>43753</v>
      </c>
      <c r="B46" s="90">
        <v>48.1</v>
      </c>
      <c r="C46" s="79">
        <v>400</v>
      </c>
      <c r="D46" s="76"/>
      <c r="E46" s="80"/>
      <c r="F46" s="80"/>
      <c r="G46" s="78"/>
    </row>
    <row r="47" spans="1:7" ht="15.75" x14ac:dyDescent="0.25">
      <c r="A47" s="133">
        <v>43871</v>
      </c>
      <c r="B47" s="90">
        <v>82.5</v>
      </c>
      <c r="C47" s="79">
        <v>400</v>
      </c>
      <c r="D47" s="76"/>
      <c r="E47" s="80"/>
      <c r="F47" s="80"/>
      <c r="G47" s="78"/>
    </row>
    <row r="48" spans="1:7" ht="15.75" x14ac:dyDescent="0.25">
      <c r="A48" s="133">
        <v>43970</v>
      </c>
      <c r="B48" s="90">
        <v>100.8</v>
      </c>
      <c r="C48" s="79">
        <v>400</v>
      </c>
      <c r="D48" s="76"/>
      <c r="E48" s="80"/>
      <c r="F48" s="80"/>
      <c r="G48" s="78"/>
    </row>
    <row r="49" spans="1:8" ht="15.75" x14ac:dyDescent="0.25">
      <c r="A49" s="133">
        <v>43990</v>
      </c>
      <c r="B49" s="90">
        <v>65</v>
      </c>
      <c r="C49" s="79">
        <v>400</v>
      </c>
      <c r="D49" s="76"/>
    </row>
    <row r="50" spans="1:8" ht="15.75" x14ac:dyDescent="0.25">
      <c r="A50" s="133">
        <v>44025</v>
      </c>
      <c r="B50" s="90">
        <v>607</v>
      </c>
      <c r="C50" s="79">
        <v>400</v>
      </c>
      <c r="D50" s="76"/>
    </row>
    <row r="51" spans="1:8" ht="15.75" x14ac:dyDescent="0.25">
      <c r="A51" s="133">
        <v>44046</v>
      </c>
      <c r="B51" s="90">
        <v>635.4</v>
      </c>
      <c r="C51" s="79">
        <v>400</v>
      </c>
      <c r="D51" s="76"/>
    </row>
    <row r="52" spans="1:8" ht="15.75" x14ac:dyDescent="0.25">
      <c r="A52" s="133">
        <v>44088</v>
      </c>
      <c r="B52" s="90">
        <v>992.3</v>
      </c>
      <c r="C52" s="79">
        <v>400</v>
      </c>
      <c r="D52" s="76"/>
    </row>
    <row r="53" spans="1:8" ht="15.75" x14ac:dyDescent="0.25">
      <c r="A53" s="133">
        <v>44124</v>
      </c>
      <c r="B53" s="90">
        <v>115.3</v>
      </c>
      <c r="C53" s="79">
        <v>400</v>
      </c>
      <c r="D53" s="76"/>
      <c r="E53" s="80"/>
      <c r="F53" s="80"/>
      <c r="G53" s="78"/>
      <c r="H53" s="91"/>
    </row>
    <row r="54" spans="1:8" ht="15.75" x14ac:dyDescent="0.25">
      <c r="A54" s="133">
        <v>44242</v>
      </c>
      <c r="B54" s="92">
        <v>7.7564119500000031</v>
      </c>
      <c r="C54" s="79">
        <v>400</v>
      </c>
      <c r="D54" s="76"/>
      <c r="E54" s="93"/>
      <c r="F54" s="93"/>
      <c r="G54" s="93"/>
      <c r="H54" s="91"/>
    </row>
    <row r="55" spans="1:8" ht="15.75" x14ac:dyDescent="0.25">
      <c r="A55" s="133">
        <v>44347</v>
      </c>
      <c r="B55" s="92">
        <v>49.418383139999989</v>
      </c>
      <c r="C55" s="79">
        <v>400</v>
      </c>
      <c r="D55" s="76"/>
      <c r="E55" s="93"/>
      <c r="F55" s="93"/>
      <c r="G55" s="93"/>
      <c r="H55" s="91"/>
    </row>
    <row r="56" spans="1:8" ht="15.75" x14ac:dyDescent="0.25">
      <c r="A56" s="133">
        <v>44363</v>
      </c>
      <c r="B56" s="92">
        <v>36.118568621250006</v>
      </c>
      <c r="C56" s="79">
        <v>400</v>
      </c>
      <c r="D56" s="76"/>
      <c r="E56" s="93"/>
      <c r="F56" s="93"/>
      <c r="G56" s="94"/>
      <c r="H56" s="91"/>
    </row>
    <row r="57" spans="1:8" ht="15.75" x14ac:dyDescent="0.25">
      <c r="A57" s="133">
        <v>44396</v>
      </c>
      <c r="B57" s="92">
        <v>196.03864525</v>
      </c>
      <c r="C57" s="79">
        <v>400</v>
      </c>
      <c r="D57" s="76"/>
      <c r="E57" s="93"/>
      <c r="F57" s="93"/>
      <c r="G57" s="94"/>
      <c r="H57" s="91"/>
    </row>
    <row r="58" spans="1:8" ht="15.75" x14ac:dyDescent="0.25">
      <c r="A58" s="133">
        <v>44424</v>
      </c>
      <c r="B58" s="92">
        <v>132.70593507499999</v>
      </c>
      <c r="C58" s="79">
        <v>400</v>
      </c>
      <c r="D58" s="76"/>
      <c r="E58" s="93"/>
      <c r="F58" s="93"/>
      <c r="G58" s="94"/>
      <c r="H58" s="91"/>
    </row>
    <row r="59" spans="1:8" ht="15.75" x14ac:dyDescent="0.25">
      <c r="A59" s="133">
        <v>44459</v>
      </c>
      <c r="B59" s="92">
        <v>81.783273149999999</v>
      </c>
      <c r="C59" s="79">
        <v>400</v>
      </c>
      <c r="D59" s="76"/>
      <c r="E59" s="93"/>
      <c r="F59" s="93"/>
      <c r="G59" s="94"/>
      <c r="H59" s="91"/>
    </row>
    <row r="60" spans="1:8" ht="15.75" x14ac:dyDescent="0.25">
      <c r="A60" s="133">
        <v>44481</v>
      </c>
      <c r="B60" s="92">
        <v>31.248076650000009</v>
      </c>
      <c r="C60" s="79">
        <v>400</v>
      </c>
      <c r="D60" s="76"/>
      <c r="E60" s="80"/>
      <c r="F60" s="80"/>
      <c r="G60" s="78"/>
      <c r="H60" s="91"/>
    </row>
    <row r="61" spans="1:8" ht="15.75" x14ac:dyDescent="0.25">
      <c r="A61" s="134">
        <v>44578</v>
      </c>
      <c r="B61" s="95">
        <v>14</v>
      </c>
      <c r="C61" s="79">
        <v>400</v>
      </c>
      <c r="D61" s="76"/>
      <c r="E61" s="96"/>
      <c r="F61" s="96"/>
      <c r="G61" s="93"/>
      <c r="H61" s="91"/>
    </row>
    <row r="62" spans="1:8" ht="15.75" x14ac:dyDescent="0.25">
      <c r="A62" s="134">
        <v>44592</v>
      </c>
      <c r="B62" s="91">
        <v>47</v>
      </c>
      <c r="C62" s="79">
        <v>400</v>
      </c>
      <c r="D62" s="76"/>
      <c r="E62" s="94"/>
      <c r="F62" s="94"/>
      <c r="G62" s="94"/>
      <c r="H62" s="91"/>
    </row>
    <row r="63" spans="1:8" ht="15.75" x14ac:dyDescent="0.25">
      <c r="A63" s="134">
        <v>44634</v>
      </c>
      <c r="B63" s="91">
        <v>102</v>
      </c>
      <c r="C63" s="79">
        <v>400</v>
      </c>
      <c r="D63" s="76"/>
      <c r="E63" s="94"/>
      <c r="F63" s="94"/>
      <c r="G63" s="94"/>
      <c r="H63" s="91"/>
    </row>
    <row r="64" spans="1:8" ht="15.75" x14ac:dyDescent="0.25">
      <c r="A64" s="134">
        <v>44572</v>
      </c>
      <c r="B64" s="91">
        <v>19</v>
      </c>
      <c r="C64" s="79">
        <v>400</v>
      </c>
      <c r="D64" s="76"/>
      <c r="E64" s="94"/>
      <c r="F64" s="94"/>
      <c r="G64" s="94"/>
      <c r="H64" s="91"/>
    </row>
    <row r="65" spans="1:12" ht="15.75" x14ac:dyDescent="0.25">
      <c r="A65" s="134">
        <v>44697</v>
      </c>
      <c r="B65" s="91">
        <v>101</v>
      </c>
      <c r="C65" s="79">
        <v>400</v>
      </c>
      <c r="D65" s="76"/>
      <c r="E65" s="94"/>
      <c r="F65" s="94"/>
      <c r="G65" s="94"/>
      <c r="H65" s="91"/>
    </row>
    <row r="66" spans="1:12" ht="15.75" x14ac:dyDescent="0.25">
      <c r="A66" s="134">
        <v>44725</v>
      </c>
      <c r="B66" s="91">
        <v>110</v>
      </c>
      <c r="C66" s="79">
        <v>400</v>
      </c>
      <c r="D66" s="76"/>
      <c r="E66" s="94"/>
      <c r="F66" s="94"/>
      <c r="G66" s="93"/>
      <c r="H66" s="91"/>
    </row>
    <row r="67" spans="1:12" ht="15.75" x14ac:dyDescent="0.25">
      <c r="A67" s="134">
        <v>44753</v>
      </c>
      <c r="B67" s="97">
        <v>121</v>
      </c>
      <c r="C67" s="79">
        <v>400</v>
      </c>
      <c r="D67" s="76"/>
      <c r="E67" s="93"/>
      <c r="F67" s="93"/>
      <c r="G67" s="93"/>
      <c r="H67" s="91"/>
    </row>
    <row r="68" spans="1:12" ht="15.75" x14ac:dyDescent="0.25">
      <c r="A68" s="134">
        <v>44789</v>
      </c>
      <c r="B68" s="97">
        <v>444</v>
      </c>
      <c r="C68" s="79">
        <v>400</v>
      </c>
      <c r="D68" s="76"/>
      <c r="E68" s="93"/>
      <c r="F68" s="93"/>
      <c r="G68" s="93"/>
      <c r="H68" s="98"/>
      <c r="I68" s="98"/>
      <c r="J68" s="98"/>
      <c r="K68" s="98"/>
      <c r="L68" s="98"/>
    </row>
    <row r="69" spans="1:12" ht="15.75" x14ac:dyDescent="0.25">
      <c r="A69" s="134">
        <v>44823</v>
      </c>
      <c r="B69" s="95">
        <v>605</v>
      </c>
      <c r="C69" s="79">
        <v>400</v>
      </c>
      <c r="D69" s="76"/>
      <c r="E69" s="93"/>
      <c r="F69" s="99"/>
      <c r="G69" s="94"/>
      <c r="H69" s="91"/>
    </row>
    <row r="70" spans="1:12" ht="15.75" x14ac:dyDescent="0.25">
      <c r="A70" s="134">
        <v>44851</v>
      </c>
      <c r="B70" s="95">
        <v>126</v>
      </c>
      <c r="C70" s="79">
        <v>400</v>
      </c>
      <c r="D70" s="76"/>
      <c r="E70" s="93"/>
      <c r="F70" s="99"/>
      <c r="G70" s="94"/>
      <c r="H70" s="91"/>
    </row>
    <row r="71" spans="1:12" ht="15.75" x14ac:dyDescent="0.25">
      <c r="A71" s="134">
        <v>44880</v>
      </c>
      <c r="B71" s="95">
        <v>79</v>
      </c>
      <c r="C71" s="79">
        <v>400</v>
      </c>
      <c r="D71" s="76"/>
      <c r="E71" s="93"/>
      <c r="F71" s="99"/>
      <c r="G71" s="94"/>
      <c r="H71" s="91"/>
    </row>
    <row r="72" spans="1:12" ht="15.75" x14ac:dyDescent="0.25">
      <c r="A72" s="134">
        <v>44907</v>
      </c>
      <c r="B72" s="95">
        <v>89</v>
      </c>
      <c r="C72" s="79">
        <v>400</v>
      </c>
      <c r="D72" s="76"/>
      <c r="E72" s="93"/>
      <c r="F72" s="99"/>
      <c r="G72" s="94"/>
      <c r="H72" s="91"/>
    </row>
    <row r="73" spans="1:12" ht="15.75" x14ac:dyDescent="0.25">
      <c r="A73" s="134">
        <v>44942</v>
      </c>
      <c r="B73" s="95">
        <v>7.1045939999999961</v>
      </c>
      <c r="C73" s="79">
        <v>400</v>
      </c>
      <c r="D73" s="100"/>
      <c r="E73" s="93"/>
      <c r="F73" s="93"/>
      <c r="G73" s="94"/>
      <c r="H73" s="91"/>
    </row>
    <row r="74" spans="1:12" ht="15.75" x14ac:dyDescent="0.25">
      <c r="A74" s="134">
        <v>44970</v>
      </c>
      <c r="B74" s="95">
        <v>37.914470999999999</v>
      </c>
      <c r="C74" s="79">
        <v>400</v>
      </c>
      <c r="D74" s="100"/>
      <c r="E74" s="93"/>
      <c r="F74" s="99"/>
      <c r="G74" s="94"/>
      <c r="H74" s="91"/>
    </row>
    <row r="75" spans="1:12" ht="15.75" x14ac:dyDescent="0.25">
      <c r="A75" s="134">
        <v>44998</v>
      </c>
      <c r="B75" s="95">
        <v>60.629120999999998</v>
      </c>
      <c r="C75" s="79">
        <v>400</v>
      </c>
      <c r="D75" s="100"/>
      <c r="E75" s="93"/>
      <c r="F75" s="93"/>
      <c r="G75" s="94"/>
      <c r="H75" s="91"/>
    </row>
    <row r="76" spans="1:12" ht="15.75" x14ac:dyDescent="0.25">
      <c r="A76" s="134">
        <v>45033</v>
      </c>
      <c r="B76" s="95">
        <v>96.972560999999999</v>
      </c>
      <c r="C76" s="79">
        <v>400</v>
      </c>
      <c r="D76" s="94"/>
      <c r="E76" s="96"/>
      <c r="F76" s="96"/>
      <c r="G76" s="93"/>
      <c r="H76" s="91"/>
    </row>
    <row r="77" spans="1:12" ht="15.75" x14ac:dyDescent="0.25">
      <c r="A77" s="134">
        <v>45061</v>
      </c>
      <c r="B77" s="95">
        <v>122.41296899999999</v>
      </c>
      <c r="C77" s="79">
        <v>400</v>
      </c>
      <c r="D77" s="94"/>
      <c r="E77" s="94"/>
      <c r="F77" s="94"/>
      <c r="G77" s="94"/>
      <c r="H77" s="91"/>
    </row>
    <row r="78" spans="1:12" ht="15.75" x14ac:dyDescent="0.25">
      <c r="A78" s="134">
        <v>45089</v>
      </c>
      <c r="B78" s="95">
        <v>84.252357000000018</v>
      </c>
      <c r="C78" s="79">
        <v>400</v>
      </c>
      <c r="D78" s="94"/>
      <c r="E78" s="94"/>
      <c r="F78" s="94"/>
      <c r="G78" s="94"/>
      <c r="H78" s="101"/>
      <c r="I78" s="102"/>
    </row>
    <row r="79" spans="1:12" ht="15.75" x14ac:dyDescent="0.25">
      <c r="A79" s="134">
        <v>45124</v>
      </c>
      <c r="B79" s="95">
        <v>62.446293000000004</v>
      </c>
      <c r="C79" s="79">
        <v>400</v>
      </c>
      <c r="D79" s="94"/>
      <c r="E79" s="94"/>
      <c r="F79" s="94"/>
      <c r="G79" s="94"/>
      <c r="H79" s="103"/>
      <c r="I79" s="104"/>
    </row>
    <row r="80" spans="1:12" ht="15.75" x14ac:dyDescent="0.25">
      <c r="A80" s="134">
        <v>45147</v>
      </c>
      <c r="B80" s="95">
        <v>78.800841000000005</v>
      </c>
      <c r="C80" s="79">
        <v>400</v>
      </c>
      <c r="D80" s="94"/>
      <c r="E80" s="94"/>
      <c r="F80" s="94"/>
      <c r="G80" s="94"/>
      <c r="H80" s="103"/>
      <c r="I80" s="104"/>
    </row>
    <row r="81" spans="1:14" ht="15.75" x14ac:dyDescent="0.25">
      <c r="A81" s="134">
        <v>45167</v>
      </c>
      <c r="B81" s="95">
        <v>24.285681</v>
      </c>
      <c r="C81" s="79">
        <v>400</v>
      </c>
      <c r="D81" s="94"/>
      <c r="E81" s="94"/>
      <c r="F81" s="94"/>
      <c r="G81" s="93"/>
      <c r="H81" s="103"/>
      <c r="I81" s="105"/>
    </row>
    <row r="82" spans="1:14" ht="15.75" x14ac:dyDescent="0.25">
      <c r="A82" s="134">
        <v>45208</v>
      </c>
      <c r="B82" s="95">
        <v>71.986446000000015</v>
      </c>
      <c r="C82" s="79">
        <v>400</v>
      </c>
      <c r="D82" s="93"/>
      <c r="E82" s="93"/>
      <c r="F82" s="93"/>
      <c r="G82" s="93"/>
      <c r="H82" s="103"/>
      <c r="I82" s="105"/>
    </row>
    <row r="83" spans="1:14" ht="15.75" x14ac:dyDescent="0.25">
      <c r="A83" s="134">
        <v>45243</v>
      </c>
      <c r="B83" s="95">
        <v>19.742750999999995</v>
      </c>
      <c r="C83" s="79">
        <v>400</v>
      </c>
      <c r="D83" s="93"/>
      <c r="E83" s="93"/>
      <c r="F83" s="93"/>
      <c r="G83" s="93"/>
      <c r="H83" s="91"/>
    </row>
    <row r="84" spans="1:14" ht="15.75" x14ac:dyDescent="0.25">
      <c r="A84" s="134">
        <v>45271</v>
      </c>
      <c r="B84" s="95">
        <v>33.371541000000001</v>
      </c>
      <c r="C84" s="79">
        <v>400</v>
      </c>
      <c r="D84" s="94"/>
      <c r="E84" s="94"/>
      <c r="F84" s="94"/>
      <c r="G84" s="94"/>
      <c r="H84" s="103"/>
      <c r="I84" s="104"/>
    </row>
    <row r="85" spans="1:14" x14ac:dyDescent="0.25">
      <c r="A85" s="106"/>
      <c r="B85" s="107"/>
      <c r="C85" s="107"/>
      <c r="D85" s="94"/>
      <c r="E85" s="94"/>
      <c r="F85" s="94"/>
      <c r="G85" s="94"/>
      <c r="H85" s="91"/>
    </row>
    <row r="86" spans="1:14" ht="15.75" x14ac:dyDescent="0.25">
      <c r="A86" s="106"/>
      <c r="B86" s="107"/>
      <c r="C86" s="107"/>
      <c r="D86" s="94"/>
      <c r="E86" s="94"/>
      <c r="F86" s="93"/>
      <c r="G86" s="93"/>
      <c r="H86" s="103"/>
      <c r="I86" s="104"/>
    </row>
    <row r="87" spans="1:14" x14ac:dyDescent="0.25">
      <c r="A87" s="106"/>
      <c r="B87" s="107"/>
      <c r="C87" s="107"/>
      <c r="D87" s="94"/>
      <c r="E87" s="94"/>
      <c r="F87" s="93"/>
      <c r="G87" s="93"/>
      <c r="H87" s="106"/>
    </row>
    <row r="88" spans="1:14" ht="15.75" x14ac:dyDescent="0.25">
      <c r="A88" s="106"/>
      <c r="B88" s="107"/>
      <c r="C88" s="107"/>
      <c r="D88" s="94"/>
      <c r="E88" s="94"/>
      <c r="F88" s="108"/>
      <c r="G88" s="93"/>
      <c r="H88" s="109"/>
      <c r="I88" s="104"/>
    </row>
    <row r="89" spans="1:14" ht="15.75" x14ac:dyDescent="0.25">
      <c r="A89" s="106"/>
      <c r="B89" s="107"/>
      <c r="C89" s="107"/>
      <c r="D89" s="94"/>
      <c r="E89" s="94"/>
      <c r="F89" s="94"/>
      <c r="G89" s="93"/>
      <c r="H89" s="109"/>
      <c r="I89" s="104"/>
    </row>
    <row r="90" spans="1:14" ht="15.75" x14ac:dyDescent="0.25">
      <c r="A90" s="106"/>
      <c r="B90" s="107"/>
      <c r="C90" s="107"/>
      <c r="D90" s="94"/>
      <c r="E90" s="96"/>
      <c r="F90" s="96"/>
      <c r="G90" s="93"/>
      <c r="H90" s="103"/>
      <c r="I90" s="104"/>
    </row>
    <row r="91" spans="1:14" ht="15.75" x14ac:dyDescent="0.25">
      <c r="A91" s="91"/>
      <c r="B91" s="91"/>
      <c r="C91" s="91"/>
      <c r="D91" s="91"/>
      <c r="E91" s="91"/>
      <c r="F91" s="91"/>
      <c r="G91" s="95"/>
      <c r="H91" s="103"/>
      <c r="I91" s="104"/>
    </row>
    <row r="92" spans="1:14" ht="15.75" x14ac:dyDescent="0.25">
      <c r="G92" s="86"/>
      <c r="H92" s="110"/>
      <c r="I92" s="104"/>
    </row>
    <row r="93" spans="1:14" ht="15.75" x14ac:dyDescent="0.25">
      <c r="A93" s="111"/>
      <c r="C93" s="110"/>
      <c r="D93" s="104"/>
    </row>
    <row r="94" spans="1:14" ht="15.75" x14ac:dyDescent="0.25">
      <c r="A94" s="112"/>
      <c r="B94" s="90"/>
      <c r="C94" s="90"/>
      <c r="D94" s="113"/>
      <c r="E94" s="90"/>
      <c r="F94" s="114"/>
      <c r="G94" s="115"/>
      <c r="H94" s="115"/>
      <c r="I94" s="113"/>
      <c r="J94" s="90"/>
      <c r="K94" s="90"/>
      <c r="L94" s="90"/>
      <c r="M94" s="90"/>
      <c r="N94" s="90"/>
    </row>
    <row r="95" spans="1:14" ht="15.75" x14ac:dyDescent="0.25">
      <c r="A95" s="76"/>
      <c r="B95" s="90"/>
      <c r="C95" s="115"/>
      <c r="D95" s="78"/>
      <c r="E95" s="78"/>
      <c r="F95" s="78"/>
      <c r="G95" s="78"/>
      <c r="H95" s="116"/>
      <c r="I95" s="115"/>
      <c r="J95" s="117"/>
      <c r="K95" s="117"/>
      <c r="L95" s="117"/>
      <c r="M95" s="117"/>
      <c r="N95" s="90"/>
    </row>
    <row r="96" spans="1:14" ht="15.75" x14ac:dyDescent="0.25">
      <c r="A96" s="76"/>
      <c r="B96" s="76"/>
      <c r="C96" s="76"/>
      <c r="D96" s="78"/>
      <c r="E96" s="78"/>
      <c r="F96" s="78"/>
      <c r="G96" s="78"/>
      <c r="H96" s="118"/>
      <c r="I96" s="118"/>
      <c r="J96" s="117"/>
      <c r="K96" s="117"/>
      <c r="L96" s="117"/>
      <c r="M96" s="117"/>
      <c r="N96" s="90"/>
    </row>
    <row r="97" spans="1:14" ht="15.75" x14ac:dyDescent="0.25">
      <c r="A97" s="88"/>
      <c r="B97" s="90"/>
      <c r="C97" s="90"/>
      <c r="D97" s="112"/>
      <c r="E97" s="112"/>
      <c r="F97" s="112"/>
      <c r="G97" s="112"/>
      <c r="H97" s="116"/>
      <c r="I97" s="116"/>
      <c r="J97" s="116"/>
      <c r="K97" s="116"/>
      <c r="L97" s="116"/>
      <c r="M97" s="116"/>
      <c r="N97" s="90"/>
    </row>
    <row r="98" spans="1:14" ht="15.75" x14ac:dyDescent="0.25">
      <c r="A98" s="88"/>
      <c r="B98" s="90"/>
      <c r="C98" s="90"/>
      <c r="D98" s="112"/>
      <c r="E98" s="112"/>
      <c r="F98" s="112"/>
      <c r="G98" s="112"/>
      <c r="H98" s="116"/>
      <c r="I98" s="116"/>
      <c r="J98" s="116"/>
      <c r="K98" s="116"/>
      <c r="L98" s="116"/>
      <c r="M98" s="116"/>
      <c r="N98" s="90"/>
    </row>
    <row r="99" spans="1:14" ht="15.75" x14ac:dyDescent="0.25">
      <c r="A99" s="88"/>
      <c r="B99" s="90"/>
      <c r="C99" s="90"/>
      <c r="D99" s="112"/>
      <c r="E99" s="112"/>
      <c r="F99" s="78"/>
      <c r="G99" s="78"/>
      <c r="H99" s="116"/>
      <c r="I99" s="116"/>
      <c r="J99" s="116"/>
      <c r="K99" s="116"/>
      <c r="L99" s="116"/>
      <c r="M99" s="116"/>
      <c r="N99" s="90"/>
    </row>
    <row r="100" spans="1:14" ht="15.75" x14ac:dyDescent="0.25">
      <c r="A100" s="88"/>
      <c r="B100" s="90"/>
      <c r="C100" s="90"/>
      <c r="D100" s="112"/>
      <c r="E100" s="112"/>
      <c r="F100" s="78"/>
      <c r="G100" s="78"/>
      <c r="H100" s="116"/>
      <c r="I100" s="116"/>
      <c r="J100" s="116"/>
      <c r="K100" s="116"/>
      <c r="L100" s="116"/>
      <c r="M100" s="116"/>
      <c r="N100" s="90"/>
    </row>
    <row r="101" spans="1:14" ht="15.75" x14ac:dyDescent="0.25">
      <c r="A101" s="88"/>
      <c r="B101" s="90"/>
      <c r="C101" s="90"/>
      <c r="D101" s="112"/>
      <c r="E101" s="112"/>
      <c r="F101" s="82"/>
      <c r="G101" s="78"/>
      <c r="H101" s="116"/>
      <c r="I101" s="116"/>
      <c r="J101" s="116"/>
      <c r="K101" s="116"/>
      <c r="L101" s="116"/>
      <c r="M101" s="116"/>
      <c r="N101" s="90"/>
    </row>
    <row r="102" spans="1:14" ht="15.75" x14ac:dyDescent="0.25">
      <c r="A102" s="88"/>
      <c r="B102" s="90"/>
      <c r="C102" s="90"/>
      <c r="D102" s="112"/>
      <c r="H102" s="116"/>
      <c r="I102" s="116"/>
      <c r="J102" s="116"/>
      <c r="N102" s="90"/>
    </row>
    <row r="103" spans="1:14" ht="15.75" x14ac:dyDescent="0.25">
      <c r="A103" s="88"/>
      <c r="B103" s="90"/>
      <c r="C103" s="90"/>
      <c r="D103" s="94"/>
      <c r="E103" s="119"/>
      <c r="F103" s="119"/>
      <c r="G103" s="78"/>
      <c r="H103" s="116"/>
      <c r="I103" s="116"/>
      <c r="J103" s="116"/>
      <c r="K103" s="120"/>
      <c r="L103" s="120"/>
      <c r="M103" s="117"/>
      <c r="N103" s="90"/>
    </row>
    <row r="104" spans="1:14" ht="15.75" x14ac:dyDescent="0.25">
      <c r="A104" s="121"/>
      <c r="B104" s="90"/>
      <c r="C104" s="90"/>
      <c r="D104" s="90"/>
      <c r="H104" s="122"/>
      <c r="I104" s="122"/>
      <c r="J104" s="122"/>
      <c r="K104" s="122"/>
      <c r="L104" s="122"/>
      <c r="M104" s="122"/>
    </row>
    <row r="105" spans="1:14" ht="15.75" x14ac:dyDescent="0.25">
      <c r="A105" s="90"/>
      <c r="B105" s="90"/>
      <c r="C105" s="90"/>
      <c r="D105" s="90"/>
    </row>
    <row r="106" spans="1:14" ht="15.75" x14ac:dyDescent="0.25">
      <c r="A106" s="112"/>
      <c r="B106" s="90"/>
      <c r="C106" s="90"/>
      <c r="D106" s="113"/>
      <c r="E106" s="90"/>
      <c r="F106" s="114"/>
      <c r="G106" s="115"/>
      <c r="H106" s="115"/>
      <c r="I106" s="113"/>
      <c r="J106" s="90"/>
      <c r="K106" s="90"/>
      <c r="L106" s="90"/>
      <c r="M106" s="90"/>
    </row>
    <row r="107" spans="1:14" ht="15.75" x14ac:dyDescent="0.25">
      <c r="A107" s="76"/>
      <c r="B107" s="90"/>
      <c r="C107" s="115"/>
      <c r="D107" s="78"/>
      <c r="E107" s="78"/>
      <c r="F107" s="78"/>
      <c r="G107" s="78"/>
      <c r="H107" s="116"/>
      <c r="I107" s="115"/>
      <c r="J107" s="117"/>
      <c r="K107" s="117"/>
      <c r="L107" s="117"/>
      <c r="M107" s="117"/>
    </row>
    <row r="108" spans="1:14" ht="15.75" x14ac:dyDescent="0.25">
      <c r="A108" s="76"/>
      <c r="B108" s="76"/>
      <c r="C108" s="76"/>
      <c r="D108" s="78"/>
      <c r="E108" s="78"/>
      <c r="F108" s="78"/>
      <c r="G108" s="78"/>
      <c r="H108" s="118"/>
      <c r="I108" s="118"/>
      <c r="J108" s="117"/>
      <c r="K108" s="117"/>
      <c r="L108" s="117"/>
      <c r="M108" s="117"/>
    </row>
    <row r="109" spans="1:14" ht="15.75" x14ac:dyDescent="0.25">
      <c r="A109" s="123"/>
      <c r="B109" s="90"/>
      <c r="C109" s="90"/>
      <c r="D109" s="112"/>
      <c r="E109" s="112"/>
      <c r="F109" s="112"/>
      <c r="G109" s="112"/>
      <c r="H109" s="116"/>
      <c r="I109" s="116"/>
      <c r="J109" s="116"/>
      <c r="K109" s="116"/>
      <c r="L109" s="116"/>
      <c r="M109" s="116"/>
    </row>
    <row r="110" spans="1:14" ht="15.75" x14ac:dyDescent="0.25">
      <c r="A110" s="123"/>
      <c r="B110" s="90"/>
      <c r="C110" s="90"/>
      <c r="D110" s="112"/>
      <c r="E110" s="112"/>
      <c r="F110" s="112"/>
      <c r="G110" s="112"/>
      <c r="H110" s="116"/>
      <c r="I110" s="116"/>
      <c r="J110" s="116"/>
      <c r="K110" s="116"/>
      <c r="L110" s="116"/>
      <c r="M110" s="116"/>
    </row>
    <row r="111" spans="1:14" ht="15.75" x14ac:dyDescent="0.25">
      <c r="A111" s="123"/>
      <c r="B111" s="90"/>
      <c r="C111" s="90"/>
      <c r="D111" s="112"/>
      <c r="E111" s="112"/>
      <c r="F111" s="78"/>
      <c r="G111" s="78"/>
      <c r="H111" s="116"/>
      <c r="I111" s="116"/>
      <c r="J111" s="116"/>
      <c r="K111" s="116"/>
      <c r="L111" s="116"/>
      <c r="M111" s="116"/>
    </row>
    <row r="112" spans="1:14" ht="15.75" x14ac:dyDescent="0.25">
      <c r="A112" s="123"/>
      <c r="B112" s="90"/>
      <c r="C112" s="90"/>
      <c r="D112" s="112"/>
      <c r="E112" s="112"/>
      <c r="F112" s="78"/>
      <c r="G112" s="78"/>
      <c r="H112" s="116"/>
      <c r="I112" s="116"/>
      <c r="J112" s="116"/>
      <c r="K112" s="116"/>
      <c r="L112" s="116"/>
      <c r="M112" s="116"/>
    </row>
    <row r="113" spans="1:13" ht="15.75" x14ac:dyDescent="0.25">
      <c r="A113" s="123"/>
      <c r="B113" s="90"/>
      <c r="C113" s="90"/>
      <c r="D113" s="112"/>
      <c r="E113" s="112"/>
      <c r="F113" s="82"/>
      <c r="G113" s="78"/>
      <c r="H113" s="116"/>
      <c r="I113" s="116"/>
      <c r="J113" s="116"/>
      <c r="K113" s="116"/>
      <c r="L113" s="116"/>
      <c r="M113" s="116"/>
    </row>
    <row r="114" spans="1:13" ht="15.75" x14ac:dyDescent="0.25">
      <c r="A114" s="123"/>
      <c r="B114" s="90"/>
      <c r="C114" s="90"/>
      <c r="D114" s="112"/>
      <c r="H114" s="116"/>
      <c r="I114" s="116"/>
      <c r="J114" s="116"/>
    </row>
    <row r="115" spans="1:13" ht="15.75" x14ac:dyDescent="0.25">
      <c r="A115" s="123"/>
      <c r="B115" s="90"/>
      <c r="C115" s="90"/>
      <c r="D115" s="94"/>
      <c r="E115" s="119"/>
      <c r="F115" s="119"/>
      <c r="G115" s="78"/>
      <c r="H115" s="116"/>
      <c r="I115" s="116"/>
      <c r="J115" s="116"/>
      <c r="K115" s="120"/>
      <c r="L115" s="120"/>
      <c r="M115" s="11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F7788-17E8-4B8A-9FF9-B0A517056B91}">
  <dimension ref="A1:D45"/>
  <sheetViews>
    <sheetView workbookViewId="0">
      <selection activeCell="K41" sqref="K41"/>
    </sheetView>
  </sheetViews>
  <sheetFormatPr defaultRowHeight="15" x14ac:dyDescent="0.25"/>
  <sheetData>
    <row r="1" spans="1:4" x14ac:dyDescent="0.25">
      <c r="A1" s="124" t="s">
        <v>59</v>
      </c>
      <c r="B1" s="124" t="s">
        <v>60</v>
      </c>
    </row>
    <row r="2" spans="1:4" x14ac:dyDescent="0.25">
      <c r="A2" s="125">
        <v>1981</v>
      </c>
      <c r="B2" s="126">
        <v>1.4517927927927901</v>
      </c>
      <c r="C2">
        <v>0.8</v>
      </c>
      <c r="D2">
        <v>1</v>
      </c>
    </row>
    <row r="3" spans="1:4" x14ac:dyDescent="0.25">
      <c r="A3" s="125">
        <v>1982</v>
      </c>
      <c r="B3" s="126">
        <v>1.46597297297297</v>
      </c>
      <c r="C3">
        <v>0.8</v>
      </c>
      <c r="D3">
        <v>1</v>
      </c>
    </row>
    <row r="4" spans="1:4" x14ac:dyDescent="0.25">
      <c r="A4" s="125">
        <v>1983</v>
      </c>
      <c r="B4" s="126">
        <v>1.48032432432432</v>
      </c>
      <c r="C4">
        <v>0.8</v>
      </c>
      <c r="D4">
        <v>1</v>
      </c>
    </row>
    <row r="5" spans="1:4" x14ac:dyDescent="0.25">
      <c r="A5" s="125">
        <v>1984</v>
      </c>
      <c r="B5" s="126">
        <v>1.10172072072072</v>
      </c>
      <c r="C5">
        <v>0.8</v>
      </c>
      <c r="D5">
        <v>1</v>
      </c>
    </row>
    <row r="6" spans="1:4" x14ac:dyDescent="0.25">
      <c r="A6" s="125">
        <v>1985</v>
      </c>
      <c r="B6" s="126">
        <v>0.91054054054054101</v>
      </c>
      <c r="C6">
        <v>0.8</v>
      </c>
      <c r="D6">
        <v>1</v>
      </c>
    </row>
    <row r="7" spans="1:4" x14ac:dyDescent="0.25">
      <c r="A7" s="125">
        <v>1986</v>
      </c>
      <c r="B7" s="126">
        <v>0.91558783783783804</v>
      </c>
      <c r="C7">
        <v>0.8</v>
      </c>
      <c r="D7">
        <v>1</v>
      </c>
    </row>
    <row r="8" spans="1:4" x14ac:dyDescent="0.25">
      <c r="A8" s="125">
        <v>1987</v>
      </c>
      <c r="B8" s="126">
        <v>0.78995720720720697</v>
      </c>
      <c r="C8">
        <v>0.8</v>
      </c>
      <c r="D8">
        <v>1</v>
      </c>
    </row>
    <row r="9" spans="1:4" x14ac:dyDescent="0.25">
      <c r="A9" s="125">
        <v>1988</v>
      </c>
      <c r="B9" s="126">
        <v>0.83487162162162198</v>
      </c>
      <c r="C9">
        <v>0.8</v>
      </c>
      <c r="D9">
        <v>1</v>
      </c>
    </row>
    <row r="10" spans="1:4" x14ac:dyDescent="0.25">
      <c r="A10" s="125">
        <v>1989</v>
      </c>
      <c r="B10" s="126">
        <v>0.82302252252252195</v>
      </c>
      <c r="C10">
        <v>0.8</v>
      </c>
      <c r="D10">
        <v>1</v>
      </c>
    </row>
    <row r="11" spans="1:4" x14ac:dyDescent="0.25">
      <c r="A11" s="125">
        <v>1990</v>
      </c>
      <c r="B11" s="126">
        <v>0.81779279279279304</v>
      </c>
      <c r="C11">
        <v>0.8</v>
      </c>
      <c r="D11">
        <v>1</v>
      </c>
    </row>
    <row r="12" spans="1:4" x14ac:dyDescent="0.25">
      <c r="A12" s="125">
        <v>1991</v>
      </c>
      <c r="B12" s="126">
        <v>0.90503153153153104</v>
      </c>
      <c r="C12">
        <v>0.8</v>
      </c>
      <c r="D12">
        <v>1</v>
      </c>
    </row>
    <row r="13" spans="1:4" x14ac:dyDescent="0.25">
      <c r="A13" s="125">
        <v>1992</v>
      </c>
      <c r="B13" s="126">
        <v>0.72067117117117097</v>
      </c>
      <c r="C13">
        <v>0.8</v>
      </c>
      <c r="D13">
        <v>1</v>
      </c>
    </row>
    <row r="14" spans="1:4" x14ac:dyDescent="0.25">
      <c r="A14" s="125">
        <v>1993</v>
      </c>
      <c r="B14" s="126">
        <v>0.84678378378378405</v>
      </c>
      <c r="C14">
        <v>0.8</v>
      </c>
      <c r="D14">
        <v>1</v>
      </c>
    </row>
    <row r="15" spans="1:4" x14ac:dyDescent="0.25">
      <c r="A15" s="125">
        <v>1994</v>
      </c>
      <c r="B15" s="126">
        <v>0.85037837837837804</v>
      </c>
      <c r="C15">
        <v>0.8</v>
      </c>
      <c r="D15">
        <v>1</v>
      </c>
    </row>
    <row r="16" spans="1:4" x14ac:dyDescent="0.25">
      <c r="A16" s="125">
        <v>1995</v>
      </c>
      <c r="B16" s="126">
        <v>0.98067567567567604</v>
      </c>
      <c r="C16">
        <v>0.8</v>
      </c>
      <c r="D16">
        <v>1</v>
      </c>
    </row>
    <row r="17" spans="1:4" x14ac:dyDescent="0.25">
      <c r="A17" s="125">
        <v>1996</v>
      </c>
      <c r="B17" s="126">
        <v>1.2611351351351401</v>
      </c>
      <c r="C17">
        <v>0.8</v>
      </c>
      <c r="D17">
        <v>1</v>
      </c>
    </row>
    <row r="18" spans="1:4" x14ac:dyDescent="0.25">
      <c r="A18" s="125">
        <v>1997</v>
      </c>
      <c r="B18" s="126">
        <v>0.98854054054054097</v>
      </c>
      <c r="C18">
        <v>0.8</v>
      </c>
      <c r="D18">
        <v>1</v>
      </c>
    </row>
    <row r="19" spans="1:4" x14ac:dyDescent="0.25">
      <c r="A19" s="125">
        <v>1998</v>
      </c>
      <c r="B19" s="126">
        <v>1.02202702702703</v>
      </c>
      <c r="C19">
        <v>0.8</v>
      </c>
      <c r="D19">
        <v>1</v>
      </c>
    </row>
    <row r="20" spans="1:4" x14ac:dyDescent="0.25">
      <c r="A20" s="125">
        <v>1999</v>
      </c>
      <c r="B20" s="126">
        <v>0.84135135135135097</v>
      </c>
      <c r="C20">
        <v>0.8</v>
      </c>
      <c r="D20">
        <v>1</v>
      </c>
    </row>
    <row r="21" spans="1:4" x14ac:dyDescent="0.25">
      <c r="A21" s="125">
        <v>2000</v>
      </c>
      <c r="B21" s="126">
        <v>0.69105405405405396</v>
      </c>
      <c r="C21">
        <v>0.8</v>
      </c>
      <c r="D21">
        <v>1</v>
      </c>
    </row>
    <row r="22" spans="1:4" x14ac:dyDescent="0.25">
      <c r="A22" s="125">
        <v>2001</v>
      </c>
      <c r="B22" s="126">
        <v>0.64045945945945904</v>
      </c>
      <c r="C22">
        <v>0.8</v>
      </c>
      <c r="D22">
        <v>1</v>
      </c>
    </row>
    <row r="23" spans="1:4" x14ac:dyDescent="0.25">
      <c r="A23" s="125">
        <v>2002</v>
      </c>
      <c r="B23" s="126">
        <v>0.69267297297297303</v>
      </c>
      <c r="C23">
        <v>0.8</v>
      </c>
      <c r="D23">
        <v>1</v>
      </c>
    </row>
    <row r="24" spans="1:4" x14ac:dyDescent="0.25">
      <c r="A24" s="125">
        <v>2003</v>
      </c>
      <c r="B24" s="126">
        <v>0.79509957325746805</v>
      </c>
      <c r="C24">
        <v>0.8</v>
      </c>
      <c r="D24">
        <v>1</v>
      </c>
    </row>
    <row r="25" spans="1:4" x14ac:dyDescent="0.25">
      <c r="A25" s="125">
        <v>2004</v>
      </c>
      <c r="B25" s="126">
        <v>0.72089459459459404</v>
      </c>
      <c r="C25">
        <v>0.8</v>
      </c>
      <c r="D25">
        <v>1</v>
      </c>
    </row>
    <row r="26" spans="1:4" x14ac:dyDescent="0.25">
      <c r="A26" s="125">
        <v>2005</v>
      </c>
      <c r="B26" s="126">
        <v>0.79679189189189203</v>
      </c>
      <c r="C26">
        <v>0.8</v>
      </c>
      <c r="D26">
        <v>1</v>
      </c>
    </row>
    <row r="27" spans="1:4" x14ac:dyDescent="0.25">
      <c r="A27" s="125">
        <v>2006</v>
      </c>
      <c r="B27" s="126">
        <v>0.60963513513513501</v>
      </c>
      <c r="C27">
        <v>0.8</v>
      </c>
      <c r="D27">
        <v>1</v>
      </c>
    </row>
    <row r="28" spans="1:4" x14ac:dyDescent="0.25">
      <c r="A28" s="125">
        <v>2007</v>
      </c>
      <c r="B28" s="126">
        <v>0.57244459459459496</v>
      </c>
      <c r="C28">
        <v>0.8</v>
      </c>
      <c r="D28">
        <v>1</v>
      </c>
    </row>
    <row r="29" spans="1:4" x14ac:dyDescent="0.25">
      <c r="A29" s="125">
        <v>2008</v>
      </c>
      <c r="B29" s="126">
        <v>0.81542162162162202</v>
      </c>
      <c r="C29">
        <v>0.8</v>
      </c>
      <c r="D29">
        <v>1</v>
      </c>
    </row>
    <row r="30" spans="1:4" x14ac:dyDescent="0.25">
      <c r="A30" s="125">
        <v>2009</v>
      </c>
      <c r="B30" s="126">
        <v>0.78822222222222205</v>
      </c>
      <c r="C30">
        <v>0.8</v>
      </c>
      <c r="D30">
        <v>1</v>
      </c>
    </row>
    <row r="31" spans="1:4" x14ac:dyDescent="0.25">
      <c r="A31" s="125">
        <v>2010</v>
      </c>
      <c r="B31" s="126">
        <v>0.74243243243243195</v>
      </c>
      <c r="C31">
        <v>0.8</v>
      </c>
      <c r="D31">
        <v>1</v>
      </c>
    </row>
    <row r="32" spans="1:4" x14ac:dyDescent="0.25">
      <c r="A32" s="127">
        <v>2011</v>
      </c>
      <c r="B32" s="128">
        <v>0.97</v>
      </c>
      <c r="C32">
        <v>0.8</v>
      </c>
      <c r="D32">
        <v>1</v>
      </c>
    </row>
    <row r="33" spans="1:4" x14ac:dyDescent="0.25">
      <c r="A33" s="127">
        <v>2012</v>
      </c>
      <c r="B33" s="128">
        <v>0.91</v>
      </c>
      <c r="C33">
        <v>0.8</v>
      </c>
      <c r="D33">
        <v>1</v>
      </c>
    </row>
    <row r="34" spans="1:4" x14ac:dyDescent="0.25">
      <c r="A34" s="127">
        <v>2013</v>
      </c>
      <c r="B34" s="128">
        <v>0.74</v>
      </c>
      <c r="C34">
        <v>0.8</v>
      </c>
      <c r="D34">
        <v>1</v>
      </c>
    </row>
    <row r="35" spans="1:4" x14ac:dyDescent="0.25">
      <c r="A35" s="127">
        <v>2014</v>
      </c>
      <c r="B35" s="128">
        <v>0.76</v>
      </c>
      <c r="C35">
        <v>0.8</v>
      </c>
      <c r="D35">
        <v>1</v>
      </c>
    </row>
    <row r="36" spans="1:4" x14ac:dyDescent="0.25">
      <c r="A36" s="127">
        <v>2015</v>
      </c>
      <c r="B36" s="128">
        <v>0.83</v>
      </c>
      <c r="C36">
        <v>0.8</v>
      </c>
      <c r="D36">
        <v>1</v>
      </c>
    </row>
    <row r="37" spans="1:4" x14ac:dyDescent="0.25">
      <c r="A37" s="127">
        <v>2016</v>
      </c>
      <c r="B37" s="128">
        <v>0.93200000000000005</v>
      </c>
      <c r="C37">
        <v>0.8</v>
      </c>
      <c r="D37">
        <v>1</v>
      </c>
    </row>
    <row r="38" spans="1:4" x14ac:dyDescent="0.25">
      <c r="A38" s="127">
        <v>2017</v>
      </c>
      <c r="B38" s="128">
        <v>0.94699999999999995</v>
      </c>
      <c r="C38">
        <v>0.8</v>
      </c>
      <c r="D38">
        <v>1</v>
      </c>
    </row>
    <row r="39" spans="1:4" x14ac:dyDescent="0.25">
      <c r="A39" s="127">
        <v>2018</v>
      </c>
      <c r="B39" s="129">
        <v>0.84899999999999998</v>
      </c>
      <c r="C39">
        <v>0.8</v>
      </c>
      <c r="D39">
        <v>1</v>
      </c>
    </row>
    <row r="40" spans="1:4" x14ac:dyDescent="0.25">
      <c r="A40" s="127">
        <v>2019</v>
      </c>
      <c r="B40">
        <v>0.873</v>
      </c>
      <c r="C40">
        <v>0.8</v>
      </c>
      <c r="D40">
        <v>1</v>
      </c>
    </row>
    <row r="41" spans="1:4" x14ac:dyDescent="0.25">
      <c r="A41" s="127">
        <v>2020</v>
      </c>
      <c r="B41">
        <v>0.89500000000000002</v>
      </c>
      <c r="C41">
        <v>0.8</v>
      </c>
      <c r="D41">
        <v>1</v>
      </c>
    </row>
    <row r="42" spans="1:4" x14ac:dyDescent="0.25">
      <c r="A42" s="127">
        <v>2021</v>
      </c>
      <c r="B42">
        <v>0.79700000000000004</v>
      </c>
      <c r="C42">
        <v>0.8</v>
      </c>
      <c r="D42">
        <v>1</v>
      </c>
    </row>
    <row r="43" spans="1:4" x14ac:dyDescent="0.25">
      <c r="A43" s="127">
        <v>2022</v>
      </c>
      <c r="B43">
        <v>0.80700000000000005</v>
      </c>
      <c r="C43">
        <v>0.8</v>
      </c>
      <c r="D43">
        <v>1</v>
      </c>
    </row>
    <row r="44" spans="1:4" x14ac:dyDescent="0.25">
      <c r="A44" s="127">
        <v>2023</v>
      </c>
      <c r="B44" s="135">
        <v>0.76700000000000002</v>
      </c>
      <c r="C44">
        <v>0.8</v>
      </c>
      <c r="D44">
        <v>1</v>
      </c>
    </row>
    <row r="45" spans="1:4" x14ac:dyDescent="0.25">
      <c r="A45" s="12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Clorofilla</vt:lpstr>
      <vt:lpstr>TOC</vt:lpstr>
      <vt:lpstr>TEP</vt:lpstr>
      <vt:lpstr>Batteri</vt:lpstr>
      <vt:lpstr>TEP_PdC</vt:lpstr>
      <vt:lpstr>TOC_PdC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 Sabatino</dc:creator>
  <cp:lastModifiedBy>DI PIAZZA ROSA MARIA</cp:lastModifiedBy>
  <dcterms:created xsi:type="dcterms:W3CDTF">2023-03-10T16:19:23Z</dcterms:created>
  <dcterms:modified xsi:type="dcterms:W3CDTF">2024-09-16T08:01:09Z</dcterms:modified>
</cp:coreProperties>
</file>