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DATI indicatori\Dati PdC 2023\PdC_2023_Lago_Lugano\"/>
    </mc:Choice>
  </mc:AlternateContent>
  <xr:revisionPtr revIDLastSave="0" documentId="13_ncr:1_{8AC4B03B-A7F9-4ACF-BBDF-774D21802096}" xr6:coauthVersionLast="47" xr6:coauthVersionMax="47" xr10:uidLastSave="{00000000-0000-0000-0000-000000000000}"/>
  <bookViews>
    <workbookView xWindow="-120" yWindow="-120" windowWidth="38640" windowHeight="21240" firstSheet="1" activeTab="5" xr2:uid="{00000000-000D-0000-FFFF-FFFF00000000}"/>
  </bookViews>
  <sheets>
    <sheet name="Figura1 - Evoluzione DDT" sheetId="1" r:id="rId1"/>
    <sheet name="Figura2 - Ripartizione % DDT" sheetId="2" r:id="rId2"/>
    <sheet name="Figura3 - Evoluzione PCB" sheetId="3" r:id="rId3"/>
    <sheet name="Figura4 - Ripartizione % PCB" sheetId="4" r:id="rId4"/>
    <sheet name="Figura5 - Evoluzione Hg" sheetId="5" r:id="rId5"/>
    <sheet name="Figura 6 - Confronto conc. PFO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6" l="1"/>
  <c r="D10" i="6"/>
  <c r="C10" i="6"/>
  <c r="B10" i="6"/>
  <c r="O8" i="6"/>
  <c r="N8" i="6"/>
  <c r="K8" i="6"/>
  <c r="J8" i="6"/>
  <c r="O7" i="6"/>
  <c r="N7" i="6"/>
  <c r="K7" i="6"/>
  <c r="J7" i="6"/>
  <c r="Y16" i="4"/>
  <c r="W16" i="4"/>
  <c r="V16" i="4"/>
  <c r="U16" i="4"/>
  <c r="T16" i="4"/>
  <c r="S16" i="4"/>
  <c r="R16" i="4"/>
  <c r="X16" i="4" s="1"/>
  <c r="H16" i="4"/>
  <c r="G16" i="4"/>
  <c r="F16" i="4"/>
  <c r="E16" i="4"/>
  <c r="I16" i="4" s="1"/>
  <c r="D16" i="4"/>
  <c r="C16" i="4"/>
  <c r="B16" i="4"/>
  <c r="W15" i="4"/>
  <c r="V15" i="4"/>
  <c r="U15" i="4"/>
  <c r="T15" i="4"/>
  <c r="S15" i="4"/>
  <c r="R15" i="4"/>
  <c r="H15" i="4"/>
  <c r="G15" i="4"/>
  <c r="F15" i="4"/>
  <c r="E15" i="4"/>
  <c r="D15" i="4"/>
  <c r="I15" i="4" s="1"/>
  <c r="C15" i="4"/>
  <c r="B15" i="4"/>
  <c r="W14" i="4"/>
  <c r="V14" i="4"/>
  <c r="U14" i="4"/>
  <c r="T14" i="4"/>
  <c r="S14" i="4"/>
  <c r="R14" i="4"/>
  <c r="Z14" i="4" s="1"/>
  <c r="H14" i="4"/>
  <c r="G14" i="4"/>
  <c r="F14" i="4"/>
  <c r="E14" i="4"/>
  <c r="D14" i="4"/>
  <c r="C14" i="4"/>
  <c r="B14" i="4"/>
  <c r="J14" i="4" s="1"/>
  <c r="W13" i="4"/>
  <c r="V13" i="4"/>
  <c r="U13" i="4"/>
  <c r="T13" i="4"/>
  <c r="S13" i="4"/>
  <c r="R13" i="4"/>
  <c r="H13" i="4"/>
  <c r="G13" i="4"/>
  <c r="F13" i="4"/>
  <c r="E13" i="4"/>
  <c r="D13" i="4"/>
  <c r="C13" i="4"/>
  <c r="B13" i="4"/>
  <c r="W12" i="4"/>
  <c r="V12" i="4"/>
  <c r="U12" i="4"/>
  <c r="T12" i="4"/>
  <c r="S12" i="4"/>
  <c r="R12" i="4"/>
  <c r="H12" i="4"/>
  <c r="G12" i="4"/>
  <c r="F12" i="4"/>
  <c r="E12" i="4"/>
  <c r="D12" i="4"/>
  <c r="C12" i="4"/>
  <c r="B12" i="4"/>
  <c r="W11" i="4"/>
  <c r="V11" i="4"/>
  <c r="U11" i="4"/>
  <c r="T11" i="4"/>
  <c r="S11" i="4"/>
  <c r="R11" i="4"/>
  <c r="Z11" i="4" s="1"/>
  <c r="H11" i="4"/>
  <c r="G11" i="4"/>
  <c r="F11" i="4"/>
  <c r="E11" i="4"/>
  <c r="D11" i="4"/>
  <c r="C11" i="4"/>
  <c r="B11" i="4"/>
  <c r="K11" i="4" s="1"/>
  <c r="B14" i="2"/>
  <c r="D20" i="2" s="1"/>
  <c r="R16" i="2"/>
  <c r="N16" i="2"/>
  <c r="E16" i="2"/>
  <c r="O15" i="2"/>
  <c r="F15" i="2"/>
  <c r="B15" i="2"/>
  <c r="G14" i="2"/>
  <c r="C14" i="2"/>
  <c r="S12" i="2"/>
  <c r="S16" i="2" s="1"/>
  <c r="R12" i="2"/>
  <c r="Q12" i="2"/>
  <c r="Q16" i="2" s="1"/>
  <c r="P12" i="2"/>
  <c r="P16" i="2" s="1"/>
  <c r="O12" i="2"/>
  <c r="O16" i="2" s="1"/>
  <c r="N12" i="2"/>
  <c r="H12" i="2"/>
  <c r="H16" i="2" s="1"/>
  <c r="G12" i="2"/>
  <c r="G16" i="2" s="1"/>
  <c r="F12" i="2"/>
  <c r="F16" i="2" s="1"/>
  <c r="E12" i="2"/>
  <c r="D12" i="2"/>
  <c r="D16" i="2" s="1"/>
  <c r="C12" i="2"/>
  <c r="C16" i="2" s="1"/>
  <c r="B12" i="2"/>
  <c r="B16" i="2" s="1"/>
  <c r="S11" i="2"/>
  <c r="S15" i="2" s="1"/>
  <c r="R11" i="2"/>
  <c r="R15" i="2" s="1"/>
  <c r="Q11" i="2"/>
  <c r="Q15" i="2" s="1"/>
  <c r="P11" i="2"/>
  <c r="P15" i="2" s="1"/>
  <c r="O11" i="2"/>
  <c r="N11" i="2"/>
  <c r="N15" i="2" s="1"/>
  <c r="H11" i="2"/>
  <c r="H15" i="2" s="1"/>
  <c r="G11" i="2"/>
  <c r="G15" i="2" s="1"/>
  <c r="F11" i="2"/>
  <c r="E11" i="2"/>
  <c r="E15" i="2" s="1"/>
  <c r="D11" i="2"/>
  <c r="D15" i="2" s="1"/>
  <c r="C11" i="2"/>
  <c r="C15" i="2" s="1"/>
  <c r="B11" i="2"/>
  <c r="S10" i="2"/>
  <c r="S14" i="2" s="1"/>
  <c r="R10" i="2"/>
  <c r="R14" i="2" s="1"/>
  <c r="Q10" i="2"/>
  <c r="Q14" i="2" s="1"/>
  <c r="P10" i="2"/>
  <c r="P14" i="2" s="1"/>
  <c r="O10" i="2"/>
  <c r="O14" i="2" s="1"/>
  <c r="N10" i="2"/>
  <c r="N14" i="2" s="1"/>
  <c r="H10" i="2"/>
  <c r="H14" i="2" s="1"/>
  <c r="G10" i="2"/>
  <c r="F10" i="2"/>
  <c r="F14" i="2" s="1"/>
  <c r="E10" i="2"/>
  <c r="E14" i="2" s="1"/>
  <c r="D10" i="2"/>
  <c r="D14" i="2" s="1"/>
  <c r="C10" i="2"/>
  <c r="B10" i="2"/>
  <c r="I12" i="4" l="1"/>
  <c r="M12" i="4" s="1"/>
  <c r="X14" i="4"/>
  <c r="AB14" i="4" s="1"/>
  <c r="X12" i="4"/>
  <c r="Z15" i="4"/>
  <c r="K12" i="4"/>
  <c r="K15" i="4"/>
  <c r="Y15" i="4"/>
  <c r="Y11" i="4"/>
  <c r="AA11" i="4" s="1"/>
  <c r="I11" i="4"/>
  <c r="Y12" i="4"/>
  <c r="AA12" i="4" s="1"/>
  <c r="Y13" i="4"/>
  <c r="AA13" i="4" s="1"/>
  <c r="J16" i="4"/>
  <c r="K14" i="4"/>
  <c r="I13" i="4"/>
  <c r="L14" i="4"/>
  <c r="M11" i="4"/>
  <c r="L16" i="4"/>
  <c r="M15" i="4"/>
  <c r="AA16" i="4"/>
  <c r="Z13" i="4"/>
  <c r="X15" i="4"/>
  <c r="AB15" i="4" s="1"/>
  <c r="K13" i="4"/>
  <c r="M13" i="4" s="1"/>
  <c r="J11" i="4"/>
  <c r="L11" i="4" s="1"/>
  <c r="I14" i="4"/>
  <c r="M14" i="4" s="1"/>
  <c r="Y14" i="4"/>
  <c r="AA14" i="4" s="1"/>
  <c r="J15" i="4"/>
  <c r="L15" i="4" s="1"/>
  <c r="K16" i="4"/>
  <c r="M16" i="4" s="1"/>
  <c r="X11" i="4"/>
  <c r="AB11" i="4" s="1"/>
  <c r="J13" i="4"/>
  <c r="L13" i="4" s="1"/>
  <c r="J12" i="4"/>
  <c r="L12" i="4" s="1"/>
  <c r="Z12" i="4"/>
  <c r="AB12" i="4" s="1"/>
  <c r="Z16" i="4"/>
  <c r="AB16" i="4" s="1"/>
  <c r="X13" i="4"/>
  <c r="E22" i="2"/>
  <c r="D22" i="2"/>
  <c r="G22" i="2" s="1"/>
  <c r="F22" i="2"/>
  <c r="H22" i="2" s="1"/>
  <c r="F21" i="2"/>
  <c r="H21" i="2" s="1"/>
  <c r="M20" i="2"/>
  <c r="N20" i="2"/>
  <c r="O20" i="2"/>
  <c r="Q20" i="2" s="1"/>
  <c r="M22" i="2"/>
  <c r="E20" i="2"/>
  <c r="F20" i="2"/>
  <c r="H20" i="2" s="1"/>
  <c r="O21" i="2"/>
  <c r="Q21" i="2" s="1"/>
  <c r="N21" i="2"/>
  <c r="M21" i="2"/>
  <c r="N22" i="2"/>
  <c r="E21" i="2"/>
  <c r="O22" i="2"/>
  <c r="Q22" i="2" s="1"/>
  <c r="D21" i="2"/>
  <c r="P22" i="2" l="1"/>
  <c r="AB13" i="4"/>
  <c r="AA15" i="4"/>
  <c r="G21" i="2"/>
  <c r="P21" i="2"/>
  <c r="G20" i="2"/>
  <c r="P20" i="2"/>
</calcChain>
</file>

<file path=xl/sharedStrings.xml><?xml version="1.0" encoding="utf-8"?>
<sst xmlns="http://schemas.openxmlformats.org/spreadsheetml/2006/main" count="141" uniqueCount="56">
  <si>
    <t>Agoni</t>
  </si>
  <si>
    <t>stagione</t>
  </si>
  <si>
    <t>primavera</t>
  </si>
  <si>
    <t>DDT</t>
  </si>
  <si>
    <t xml:space="preserve">Totale DDTs </t>
  </si>
  <si>
    <t>Persici</t>
  </si>
  <si>
    <t>agone tot</t>
  </si>
  <si>
    <t>persico tot</t>
  </si>
  <si>
    <t>o,p'-DDD</t>
  </si>
  <si>
    <t xml:space="preserve">p,p'-DDD </t>
  </si>
  <si>
    <t xml:space="preserve">o,p'-DDE </t>
  </si>
  <si>
    <t>p,p'-DDE</t>
  </si>
  <si>
    <t>o,p'-DDT</t>
  </si>
  <si>
    <t>p,p'-DDT</t>
  </si>
  <si>
    <t>SOMMA</t>
  </si>
  <si>
    <t>DDDs valori</t>
  </si>
  <si>
    <t>DDEs valori</t>
  </si>
  <si>
    <t>DDTs valori</t>
  </si>
  <si>
    <t xml:space="preserve">DDDs </t>
  </si>
  <si>
    <t>DDDs %</t>
  </si>
  <si>
    <t xml:space="preserve">DDEs </t>
  </si>
  <si>
    <t>DDEs %</t>
  </si>
  <si>
    <t xml:space="preserve">DDTs </t>
  </si>
  <si>
    <t>DDTs %</t>
  </si>
  <si>
    <t>MEDIA</t>
  </si>
  <si>
    <t>MIN</t>
  </si>
  <si>
    <t>MAX</t>
  </si>
  <si>
    <t>meno</t>
  </si>
  <si>
    <t>piu</t>
  </si>
  <si>
    <t>Totale PCB</t>
  </si>
  <si>
    <t>Anno</t>
  </si>
  <si>
    <t>PCB-28</t>
  </si>
  <si>
    <t>PCB-52</t>
  </si>
  <si>
    <t>PCB-101</t>
  </si>
  <si>
    <t>PCB-138</t>
  </si>
  <si>
    <t>PCB-153</t>
  </si>
  <si>
    <t>PCB-180</t>
  </si>
  <si>
    <t>PCB-28 %</t>
  </si>
  <si>
    <t>PCB-52 %</t>
  </si>
  <si>
    <t>PCB-101 %</t>
  </si>
  <si>
    <t xml:space="preserve">PCB-138 % </t>
  </si>
  <si>
    <t>PCB-153  %</t>
  </si>
  <si>
    <t>PCB-180 %</t>
  </si>
  <si>
    <t>più</t>
  </si>
  <si>
    <t xml:space="preserve">Mercurio </t>
  </si>
  <si>
    <t>Agoni 2015</t>
  </si>
  <si>
    <t>Agoni 2023</t>
  </si>
  <si>
    <t>Persici 2015</t>
  </si>
  <si>
    <t>Persici 2023</t>
  </si>
  <si>
    <t>MAX 2015</t>
  </si>
  <si>
    <t>MAX 2023</t>
  </si>
  <si>
    <t>MIN 2015</t>
  </si>
  <si>
    <t>MIN 2023</t>
  </si>
  <si>
    <t>ΔMAX</t>
  </si>
  <si>
    <t>ΔMIN</t>
  </si>
  <si>
    <t>media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</si>
</sst>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050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Evoluzione DDT</a:t>
            </a:r>
            <a:r>
              <a:rPr lang="en-US" baseline="-250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3848600174978129"/>
          <c:y val="0.16780074365704287"/>
          <c:w val="0.83353871391076118"/>
          <c:h val="0.71446777486147561"/>
        </c:manualLayout>
      </c:layout>
      <c:barChart>
        <c:barDir val="col"/>
        <c:grouping val="clustered"/>
        <c:varyColors val="0"/>
        <c:ser>
          <c:idx val="0"/>
          <c:order val="0"/>
          <c:tx>
            <c:v>Agoni</c:v>
          </c:tx>
          <c:spPr>
            <a:solidFill>
              <a:srgbClr val="0070C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'Figura1 - Evoluzione DDT'!$C$2:$H$2</c:f>
              <c:numCache>
                <c:formatCode>General</c:formatCode>
                <c:ptCount val="6"/>
                <c:pt idx="0">
                  <c:v>1993</c:v>
                </c:pt>
                <c:pt idx="1">
                  <c:v>2000</c:v>
                </c:pt>
                <c:pt idx="2">
                  <c:v>2007</c:v>
                </c:pt>
                <c:pt idx="3">
                  <c:v>2009</c:v>
                </c:pt>
                <c:pt idx="4">
                  <c:v>2018</c:v>
                </c:pt>
                <c:pt idx="5">
                  <c:v>2023</c:v>
                </c:pt>
              </c:numCache>
            </c:numRef>
          </c:cat>
          <c:val>
            <c:numRef>
              <c:f>'Figura1 - Evoluzione DDT'!$C$4:$H$4</c:f>
              <c:numCache>
                <c:formatCode>General</c:formatCode>
                <c:ptCount val="6"/>
                <c:pt idx="0">
                  <c:v>62</c:v>
                </c:pt>
                <c:pt idx="1">
                  <c:v>32</c:v>
                </c:pt>
                <c:pt idx="2">
                  <c:v>28</c:v>
                </c:pt>
                <c:pt idx="3">
                  <c:v>24.882284111282125</c:v>
                </c:pt>
                <c:pt idx="4">
                  <c:v>24.587499999999999</c:v>
                </c:pt>
                <c:pt idx="5">
                  <c:v>9.6999999999999993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55-498C-891F-26D7E02103FD}"/>
            </c:ext>
          </c:extLst>
        </c:ser>
        <c:ser>
          <c:idx val="1"/>
          <c:order val="1"/>
          <c:tx>
            <c:v>Persici</c:v>
          </c:tx>
          <c:spPr>
            <a:solidFill>
              <a:srgbClr val="C0504D"/>
            </a:solidFill>
            <a:ln>
              <a:noFill/>
            </a:ln>
            <a:effectLst/>
          </c:spPr>
          <c:invertIfNegative val="0"/>
          <c:val>
            <c:numRef>
              <c:f>'Figura1 - Evoluzione DDT'!$K$4:$P$4</c:f>
              <c:numCache>
                <c:formatCode>General</c:formatCode>
                <c:ptCount val="6"/>
                <c:pt idx="0">
                  <c:v>12</c:v>
                </c:pt>
                <c:pt idx="1">
                  <c:v>4</c:v>
                </c:pt>
                <c:pt idx="2">
                  <c:v>3</c:v>
                </c:pt>
                <c:pt idx="3">
                  <c:v>4.166787421281791</c:v>
                </c:pt>
                <c:pt idx="4">
                  <c:v>3.35</c:v>
                </c:pt>
                <c:pt idx="5">
                  <c:v>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55-498C-891F-26D7E02103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1628568"/>
        <c:axId val="611631192"/>
      </c:barChart>
      <c:catAx>
        <c:axId val="611628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611631192"/>
        <c:crosses val="autoZero"/>
        <c:auto val="1"/>
        <c:lblAlgn val="ctr"/>
        <c:lblOffset val="100"/>
        <c:noMultiLvlLbl val="0"/>
      </c:catAx>
      <c:valAx>
        <c:axId val="6116311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CH" sz="11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µg/kg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611628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3313582677165354"/>
          <c:y val="0.17306940799066783"/>
          <c:w val="0.13908639545056867"/>
          <c:h val="0.168213035870516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48600174978129"/>
          <c:y val="5.1597039953339169E-2"/>
          <c:w val="0.84187204724409459"/>
          <c:h val="0.83067147856517931"/>
        </c:manualLayout>
      </c:layout>
      <c:barChart>
        <c:barDir val="col"/>
        <c:grouping val="clustered"/>
        <c:varyColors val="0"/>
        <c:ser>
          <c:idx val="0"/>
          <c:order val="0"/>
          <c:tx>
            <c:v>Agoni</c:v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'Figura2 - Ripartizione % DDT'!$H$20:$H$22</c:f>
                <c:numCache>
                  <c:formatCode>General</c:formatCode>
                  <c:ptCount val="3"/>
                  <c:pt idx="0">
                    <c:v>4.9152407520135419</c:v>
                  </c:pt>
                  <c:pt idx="1">
                    <c:v>2.8116181860356093</c:v>
                  </c:pt>
                  <c:pt idx="2">
                    <c:v>1.5697582236670335</c:v>
                  </c:pt>
                </c:numCache>
              </c:numRef>
            </c:plus>
            <c:minus>
              <c:numRef>
                <c:f>'Figura2 - Ripartizione % DDT'!$G$20:$G$22</c:f>
                <c:numCache>
                  <c:formatCode>General</c:formatCode>
                  <c:ptCount val="3"/>
                  <c:pt idx="0">
                    <c:v>2.6239506671283763</c:v>
                  </c:pt>
                  <c:pt idx="1">
                    <c:v>5.0266656423472256</c:v>
                  </c:pt>
                  <c:pt idx="2">
                    <c:v>2.1597499730542786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'Figura2 - Ripartizione % DDT'!$A$14:$A$16</c:f>
              <c:strCache>
                <c:ptCount val="3"/>
                <c:pt idx="0">
                  <c:v>DDDs </c:v>
                </c:pt>
                <c:pt idx="1">
                  <c:v>DDEs </c:v>
                </c:pt>
                <c:pt idx="2">
                  <c:v>DDTs </c:v>
                </c:pt>
              </c:strCache>
            </c:strRef>
          </c:cat>
          <c:val>
            <c:numRef>
              <c:f>'Figura2 - Ripartizione % DDT'!$D$20:$D$22</c:f>
              <c:numCache>
                <c:formatCode>General</c:formatCode>
                <c:ptCount val="3"/>
                <c:pt idx="0">
                  <c:v>27.376425914653129</c:v>
                </c:pt>
                <c:pt idx="1">
                  <c:v>46.693332309013897</c:v>
                </c:pt>
                <c:pt idx="2">
                  <c:v>25.93024177633297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C4-4948-A9D0-FD881A4722D1}"/>
            </c:ext>
          </c:extLst>
        </c:ser>
        <c:ser>
          <c:idx val="1"/>
          <c:order val="1"/>
          <c:tx>
            <c:v>Persici</c:v>
          </c:tx>
          <c:spPr>
            <a:solidFill>
              <a:srgbClr val="C0504D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'Figura2 - Ripartizione % DDT'!$Q$20:$Q$22</c:f>
                <c:numCache>
                  <c:formatCode>General</c:formatCode>
                  <c:ptCount val="3"/>
                  <c:pt idx="0">
                    <c:v>9.2659128376951898</c:v>
                  </c:pt>
                  <c:pt idx="1">
                    <c:v>7.8643449360077184</c:v>
                  </c:pt>
                  <c:pt idx="2">
                    <c:v>4.1915360893970188</c:v>
                  </c:pt>
                </c:numCache>
              </c:numRef>
            </c:plus>
            <c:minus>
              <c:numRef>
                <c:f>'Figura2 - Ripartizione % DDT'!$P$20:$P$22</c:f>
                <c:numCache>
                  <c:formatCode>General</c:formatCode>
                  <c:ptCount val="3"/>
                  <c:pt idx="0">
                    <c:v>8.8300745737918334</c:v>
                  </c:pt>
                  <c:pt idx="1">
                    <c:v>7.1631924361401857</c:v>
                  </c:pt>
                  <c:pt idx="2">
                    <c:v>3.0102643607155137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'Figura2 - Ripartizione % DDT'!$A$14:$A$16</c:f>
              <c:strCache>
                <c:ptCount val="3"/>
                <c:pt idx="0">
                  <c:v>DDDs </c:v>
                </c:pt>
                <c:pt idx="1">
                  <c:v>DDEs </c:v>
                </c:pt>
                <c:pt idx="2">
                  <c:v>DDTs </c:v>
                </c:pt>
              </c:strCache>
            </c:strRef>
          </c:cat>
          <c:val>
            <c:numRef>
              <c:f>'Figura2 - Ripartizione % DDT'!$M$20:$M$22</c:f>
              <c:numCache>
                <c:formatCode>General</c:formatCode>
                <c:ptCount val="3"/>
                <c:pt idx="0">
                  <c:v>34.636526186695058</c:v>
                </c:pt>
                <c:pt idx="1">
                  <c:v>43.74855828979873</c:v>
                </c:pt>
                <c:pt idx="2">
                  <c:v>21.614915523506212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C4-4948-A9D0-FD881A472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6971680"/>
        <c:axId val="606980208"/>
      </c:barChart>
      <c:catAx>
        <c:axId val="606971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606980208"/>
        <c:crosses val="autoZero"/>
        <c:auto val="1"/>
        <c:lblAlgn val="ctr"/>
        <c:lblOffset val="100"/>
        <c:noMultiLvlLbl val="0"/>
      </c:catAx>
      <c:valAx>
        <c:axId val="6069802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CH" sz="11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3333333333333333E-2"/>
              <c:y val="8.318277923592881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606971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146916010498685"/>
          <c:y val="7.793051910177895E-2"/>
          <c:w val="0.13908639545056867"/>
          <c:h val="0.168213035870516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it-CH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Evoluzione i-PCB</a:t>
            </a:r>
            <a:r>
              <a:rPr lang="it-CH" baseline="-250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5548600174978128"/>
          <c:y val="5.1597039953339169E-2"/>
          <c:w val="0.82487204724409435"/>
          <c:h val="0.83067147856517931"/>
        </c:manualLayout>
      </c:layout>
      <c:barChart>
        <c:barDir val="col"/>
        <c:grouping val="clustered"/>
        <c:varyColors val="0"/>
        <c:ser>
          <c:idx val="0"/>
          <c:order val="0"/>
          <c:tx>
            <c:v>Agoni</c:v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numRef>
              <c:f>'Figura3 - Evoluzione PCB'!$B$2:$G$2</c:f>
              <c:numCache>
                <c:formatCode>General</c:formatCode>
                <c:ptCount val="6"/>
                <c:pt idx="0">
                  <c:v>1993</c:v>
                </c:pt>
                <c:pt idx="1">
                  <c:v>2000</c:v>
                </c:pt>
                <c:pt idx="2">
                  <c:v>2007</c:v>
                </c:pt>
                <c:pt idx="3">
                  <c:v>2009</c:v>
                </c:pt>
                <c:pt idx="4">
                  <c:v>2018</c:v>
                </c:pt>
                <c:pt idx="5">
                  <c:v>2023</c:v>
                </c:pt>
              </c:numCache>
            </c:numRef>
          </c:cat>
          <c:val>
            <c:numRef>
              <c:f>'Figura3 - Evoluzione PCB'!$B$3:$G$3</c:f>
              <c:numCache>
                <c:formatCode>General</c:formatCode>
                <c:ptCount val="6"/>
                <c:pt idx="0">
                  <c:v>112</c:v>
                </c:pt>
                <c:pt idx="1">
                  <c:v>68.3</c:v>
                </c:pt>
                <c:pt idx="2">
                  <c:v>78</c:v>
                </c:pt>
                <c:pt idx="3">
                  <c:v>56.184977445186746</c:v>
                </c:pt>
                <c:pt idx="4">
                  <c:v>50</c:v>
                </c:pt>
                <c:pt idx="5">
                  <c:v>28.3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5E-4D92-AFD1-2F083FE23DD8}"/>
            </c:ext>
          </c:extLst>
        </c:ser>
        <c:ser>
          <c:idx val="1"/>
          <c:order val="1"/>
          <c:tx>
            <c:v>Persici</c:v>
          </c:tx>
          <c:spPr>
            <a:solidFill>
              <a:srgbClr val="C0504D"/>
            </a:solidFill>
            <a:ln>
              <a:noFill/>
            </a:ln>
            <a:effectLst/>
          </c:spPr>
          <c:invertIfNegative val="0"/>
          <c:cat>
            <c:numRef>
              <c:f>'Figura3 - Evoluzione PCB'!$B$2:$G$2</c:f>
              <c:numCache>
                <c:formatCode>General</c:formatCode>
                <c:ptCount val="6"/>
                <c:pt idx="0">
                  <c:v>1993</c:v>
                </c:pt>
                <c:pt idx="1">
                  <c:v>2000</c:v>
                </c:pt>
                <c:pt idx="2">
                  <c:v>2007</c:v>
                </c:pt>
                <c:pt idx="3">
                  <c:v>2009</c:v>
                </c:pt>
                <c:pt idx="4">
                  <c:v>2018</c:v>
                </c:pt>
                <c:pt idx="5">
                  <c:v>2023</c:v>
                </c:pt>
              </c:numCache>
            </c:numRef>
          </c:cat>
          <c:val>
            <c:numRef>
              <c:f>'Figura3 - Evoluzione PCB'!$J$3:$O$3</c:f>
              <c:numCache>
                <c:formatCode>General</c:formatCode>
                <c:ptCount val="6"/>
                <c:pt idx="0">
                  <c:v>25</c:v>
                </c:pt>
                <c:pt idx="1">
                  <c:v>11.1</c:v>
                </c:pt>
                <c:pt idx="2">
                  <c:v>8.3000000000000007</c:v>
                </c:pt>
                <c:pt idx="3">
                  <c:v>9.9548478987698772</c:v>
                </c:pt>
                <c:pt idx="4">
                  <c:v>6.0375000000000005</c:v>
                </c:pt>
                <c:pt idx="5">
                  <c:v>7.2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5E-4D92-AFD1-2F083FE23D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7003496"/>
        <c:axId val="606996608"/>
      </c:barChart>
      <c:catAx>
        <c:axId val="607003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606996608"/>
        <c:crosses val="autoZero"/>
        <c:auto val="1"/>
        <c:lblAlgn val="ctr"/>
        <c:lblOffset val="100"/>
        <c:noMultiLvlLbl val="0"/>
      </c:catAx>
      <c:valAx>
        <c:axId val="6069966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CH" sz="11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µg/kg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607003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3591360454943131"/>
          <c:y val="5.9412000583260405E-2"/>
          <c:w val="0.13908639545056867"/>
          <c:h val="0.168213035870516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48600174978129"/>
          <c:y val="5.1597039953339169E-2"/>
          <c:w val="0.84742760279965001"/>
          <c:h val="0.70120078740157477"/>
        </c:manualLayout>
      </c:layout>
      <c:barChart>
        <c:barDir val="col"/>
        <c:grouping val="clustered"/>
        <c:varyColors val="0"/>
        <c:ser>
          <c:idx val="0"/>
          <c:order val="0"/>
          <c:tx>
            <c:v>Agoni</c:v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'Figura4 - Ripartizione % PCB'!$E$19:$E$24</c:f>
                <c:numCache>
                  <c:formatCode>General</c:formatCode>
                  <c:ptCount val="6"/>
                  <c:pt idx="0">
                    <c:v>0.79036843120113431</c:v>
                  </c:pt>
                  <c:pt idx="1">
                    <c:v>1.4538401019661737</c:v>
                  </c:pt>
                  <c:pt idx="2">
                    <c:v>1.3284865192165292</c:v>
                  </c:pt>
                  <c:pt idx="3">
                    <c:v>1.572825062654335</c:v>
                  </c:pt>
                  <c:pt idx="4">
                    <c:v>1.0335794550824282</c:v>
                  </c:pt>
                  <c:pt idx="5">
                    <c:v>1.2680955562263492</c:v>
                  </c:pt>
                </c:numCache>
              </c:numRef>
            </c:plus>
            <c:minus>
              <c:numRef>
                <c:f>'Figura4 - Ripartizione % PCB'!$F$19:$F$24</c:f>
                <c:numCache>
                  <c:formatCode>General</c:formatCode>
                  <c:ptCount val="6"/>
                  <c:pt idx="0">
                    <c:v>0.61934291361873584</c:v>
                  </c:pt>
                  <c:pt idx="1">
                    <c:v>0.71261206448599257</c:v>
                  </c:pt>
                  <c:pt idx="2">
                    <c:v>1.513981919582184</c:v>
                  </c:pt>
                  <c:pt idx="3">
                    <c:v>1.5631989366790116</c:v>
                  </c:pt>
                  <c:pt idx="4">
                    <c:v>1.1229727014697275</c:v>
                  </c:pt>
                  <c:pt idx="5">
                    <c:v>0.90786304175059662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'Figura4 - Ripartizione % PCB'!$A$19:$A$24</c:f>
              <c:strCache>
                <c:ptCount val="6"/>
                <c:pt idx="0">
                  <c:v>PCB-28</c:v>
                </c:pt>
                <c:pt idx="1">
                  <c:v>PCB-52</c:v>
                </c:pt>
                <c:pt idx="2">
                  <c:v>PCB-101</c:v>
                </c:pt>
                <c:pt idx="3">
                  <c:v>PCB-138</c:v>
                </c:pt>
                <c:pt idx="4">
                  <c:v>PCB-153</c:v>
                </c:pt>
                <c:pt idx="5">
                  <c:v>PCB-180</c:v>
                </c:pt>
              </c:strCache>
            </c:strRef>
          </c:cat>
          <c:val>
            <c:numRef>
              <c:f>'Figura4 - Ripartizione % PCB'!$B$19:$B$24</c:f>
              <c:numCache>
                <c:formatCode>General</c:formatCode>
                <c:ptCount val="6"/>
                <c:pt idx="0">
                  <c:v>4.9006884793679708</c:v>
                </c:pt>
                <c:pt idx="1">
                  <c:v>6.2681676200415479</c:v>
                </c:pt>
                <c:pt idx="2">
                  <c:v>17.325947731547995</c:v>
                </c:pt>
                <c:pt idx="3">
                  <c:v>29.362426735906812</c:v>
                </c:pt>
                <c:pt idx="4">
                  <c:v>29.308300886797912</c:v>
                </c:pt>
                <c:pt idx="5">
                  <c:v>12.834468546337751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0B-40BB-99B2-DDBF64BA214F}"/>
            </c:ext>
          </c:extLst>
        </c:ser>
        <c:ser>
          <c:idx val="1"/>
          <c:order val="1"/>
          <c:tx>
            <c:v>Persici</c:v>
          </c:tx>
          <c:spPr>
            <a:solidFill>
              <a:srgbClr val="C0504D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'Figura4 - Ripartizione % PCB'!$U$19:$U$24</c:f>
                <c:numCache>
                  <c:formatCode>General</c:formatCode>
                  <c:ptCount val="6"/>
                  <c:pt idx="0">
                    <c:v>3.1311990091911994</c:v>
                  </c:pt>
                  <c:pt idx="1">
                    <c:v>2.0730134950645276</c:v>
                  </c:pt>
                  <c:pt idx="2">
                    <c:v>0.49672590843104381</c:v>
                  </c:pt>
                  <c:pt idx="3">
                    <c:v>1.2354604644059108</c:v>
                  </c:pt>
                  <c:pt idx="4">
                    <c:v>2.2375782854907769</c:v>
                  </c:pt>
                  <c:pt idx="5">
                    <c:v>1.2009419002311965</c:v>
                  </c:pt>
                </c:numCache>
              </c:numRef>
            </c:plus>
            <c:minus>
              <c:numRef>
                <c:f>'Figura4 - Ripartizione % PCB'!$V$19:$V$24</c:f>
                <c:numCache>
                  <c:formatCode>General</c:formatCode>
                  <c:ptCount val="6"/>
                  <c:pt idx="0">
                    <c:v>2.5813061839953377</c:v>
                  </c:pt>
                  <c:pt idx="1">
                    <c:v>1.6795220018928738</c:v>
                  </c:pt>
                  <c:pt idx="2">
                    <c:v>1.0905756788705432</c:v>
                  </c:pt>
                  <c:pt idx="3">
                    <c:v>1.0575590161135686</c:v>
                  </c:pt>
                  <c:pt idx="4">
                    <c:v>3.4126086692246353</c:v>
                  </c:pt>
                  <c:pt idx="5">
                    <c:v>0.92887554398787486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'Figura4 - Ripartizione % PCB'!$A$19:$A$24</c:f>
              <c:strCache>
                <c:ptCount val="6"/>
                <c:pt idx="0">
                  <c:v>PCB-28</c:v>
                </c:pt>
                <c:pt idx="1">
                  <c:v>PCB-52</c:v>
                </c:pt>
                <c:pt idx="2">
                  <c:v>PCB-101</c:v>
                </c:pt>
                <c:pt idx="3">
                  <c:v>PCB-138</c:v>
                </c:pt>
                <c:pt idx="4">
                  <c:v>PCB-153</c:v>
                </c:pt>
                <c:pt idx="5">
                  <c:v>PCB-180</c:v>
                </c:pt>
              </c:strCache>
            </c:strRef>
          </c:cat>
          <c:val>
            <c:numRef>
              <c:f>'Figura4 - Ripartizione % PCB'!$R$19:$R$24</c:f>
              <c:numCache>
                <c:formatCode>General</c:formatCode>
                <c:ptCount val="6"/>
                <c:pt idx="0">
                  <c:v>15.83431823218811</c:v>
                </c:pt>
                <c:pt idx="1">
                  <c:v>13.444227884245814</c:v>
                </c:pt>
                <c:pt idx="2">
                  <c:v>15.376289964584828</c:v>
                </c:pt>
                <c:pt idx="3">
                  <c:v>18.245059016113569</c:v>
                </c:pt>
                <c:pt idx="4">
                  <c:v>20.653987979569461</c:v>
                </c:pt>
                <c:pt idx="5">
                  <c:v>16.446116923298217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0B-40BB-99B2-DDBF64BA2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1663336"/>
        <c:axId val="611663992"/>
      </c:barChart>
      <c:catAx>
        <c:axId val="611663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611663992"/>
        <c:crosses val="autoZero"/>
        <c:auto val="1"/>
        <c:lblAlgn val="ctr"/>
        <c:lblOffset val="100"/>
        <c:noMultiLvlLbl val="0"/>
      </c:catAx>
      <c:valAx>
        <c:axId val="611663992"/>
        <c:scaling>
          <c:orientation val="minMax"/>
          <c:max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CH" sz="11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6116633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980249343832026"/>
          <c:y val="4.5523111694371537E-2"/>
          <c:w val="0.13908639545056867"/>
          <c:h val="0.168213035870516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CH" b="1"/>
              <a:t>Evoluzione Hg</a:t>
            </a:r>
          </a:p>
        </c:rich>
      </c:tx>
      <c:layout>
        <c:manualLayout>
          <c:xMode val="edge"/>
          <c:yMode val="edge"/>
          <c:x val="0.44224300087489071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5548600174978128"/>
          <c:y val="5.1597039953339169E-2"/>
          <c:w val="0.82764982502187223"/>
          <c:h val="0.83067147856517931"/>
        </c:manualLayout>
      </c:layout>
      <c:barChart>
        <c:barDir val="col"/>
        <c:grouping val="clustered"/>
        <c:varyColors val="0"/>
        <c:ser>
          <c:idx val="0"/>
          <c:order val="0"/>
          <c:tx>
            <c:v>Agoni</c:v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numRef>
              <c:f>'Figura5 - Evoluzione Hg'!$B$2:$G$2</c:f>
              <c:numCache>
                <c:formatCode>General</c:formatCode>
                <c:ptCount val="6"/>
                <c:pt idx="0">
                  <c:v>1993</c:v>
                </c:pt>
                <c:pt idx="1">
                  <c:v>2000</c:v>
                </c:pt>
                <c:pt idx="2">
                  <c:v>2007</c:v>
                </c:pt>
                <c:pt idx="3">
                  <c:v>2009</c:v>
                </c:pt>
                <c:pt idx="4">
                  <c:v>2018</c:v>
                </c:pt>
                <c:pt idx="5">
                  <c:v>2023</c:v>
                </c:pt>
              </c:numCache>
            </c:numRef>
          </c:cat>
          <c:val>
            <c:numRef>
              <c:f>'Figura5 - Evoluzione Hg'!$B$3:$G$3</c:f>
              <c:numCache>
                <c:formatCode>General</c:formatCode>
                <c:ptCount val="6"/>
                <c:pt idx="0">
                  <c:v>136</c:v>
                </c:pt>
                <c:pt idx="1">
                  <c:v>138</c:v>
                </c:pt>
                <c:pt idx="2">
                  <c:v>127</c:v>
                </c:pt>
                <c:pt idx="3">
                  <c:v>114.5</c:v>
                </c:pt>
                <c:pt idx="4">
                  <c:v>79.75</c:v>
                </c:pt>
                <c:pt idx="5">
                  <c:v>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78-4BEE-B66B-16FBE24696CD}"/>
            </c:ext>
          </c:extLst>
        </c:ser>
        <c:ser>
          <c:idx val="1"/>
          <c:order val="1"/>
          <c:tx>
            <c:v>Persici</c:v>
          </c:tx>
          <c:spPr>
            <a:solidFill>
              <a:srgbClr val="C0504D"/>
            </a:solidFill>
            <a:ln>
              <a:noFill/>
            </a:ln>
            <a:effectLst/>
          </c:spPr>
          <c:invertIfNegative val="0"/>
          <c:cat>
            <c:numRef>
              <c:f>'Figura5 - Evoluzione Hg'!$B$2:$G$2</c:f>
              <c:numCache>
                <c:formatCode>General</c:formatCode>
                <c:ptCount val="6"/>
                <c:pt idx="0">
                  <c:v>1993</c:v>
                </c:pt>
                <c:pt idx="1">
                  <c:v>2000</c:v>
                </c:pt>
                <c:pt idx="2">
                  <c:v>2007</c:v>
                </c:pt>
                <c:pt idx="3">
                  <c:v>2009</c:v>
                </c:pt>
                <c:pt idx="4">
                  <c:v>2018</c:v>
                </c:pt>
                <c:pt idx="5">
                  <c:v>2023</c:v>
                </c:pt>
              </c:numCache>
            </c:numRef>
          </c:cat>
          <c:val>
            <c:numRef>
              <c:f>'Figura5 - Evoluzione Hg'!$J$3:$O$3</c:f>
              <c:numCache>
                <c:formatCode>General</c:formatCode>
                <c:ptCount val="6"/>
                <c:pt idx="0">
                  <c:v>109</c:v>
                </c:pt>
                <c:pt idx="1">
                  <c:v>146</c:v>
                </c:pt>
                <c:pt idx="2">
                  <c:v>66</c:v>
                </c:pt>
                <c:pt idx="3">
                  <c:v>83.75</c:v>
                </c:pt>
                <c:pt idx="4">
                  <c:v>42.125</c:v>
                </c:pt>
                <c:pt idx="5">
                  <c:v>46.7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78-4BEE-B66B-16FBE24696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1558704"/>
        <c:axId val="611559032"/>
      </c:barChart>
      <c:catAx>
        <c:axId val="611558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11559032"/>
        <c:crosses val="autoZero"/>
        <c:auto val="1"/>
        <c:lblAlgn val="ctr"/>
        <c:lblOffset val="100"/>
        <c:noMultiLvlLbl val="0"/>
      </c:catAx>
      <c:valAx>
        <c:axId val="6115590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CH"/>
                  <a:t>µg/kg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11558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3869138232720897"/>
          <c:y val="5.4782370953630796E-2"/>
          <c:w val="0.13908639545056867"/>
          <c:h val="0.168213035870516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+mn-lt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2015</c:v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'Figura 6 - Confronto conc. PFOS'!$J$7:$K$7</c:f>
                <c:numCache>
                  <c:formatCode>General</c:formatCode>
                  <c:ptCount val="2"/>
                  <c:pt idx="0">
                    <c:v>31.585714285714285</c:v>
                  </c:pt>
                  <c:pt idx="1">
                    <c:v>19.274999999999999</c:v>
                  </c:pt>
                </c:numCache>
              </c:numRef>
            </c:plus>
            <c:minus>
              <c:numRef>
                <c:f>'Figura 6 - Confronto conc. PFOS'!$J$8:$K$8</c:f>
                <c:numCache>
                  <c:formatCode>General</c:formatCode>
                  <c:ptCount val="2"/>
                  <c:pt idx="0">
                    <c:v>9.8142857142857167</c:v>
                  </c:pt>
                  <c:pt idx="1">
                    <c:v>12.321833333333332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'Figura 6 - Confronto conc. PFOS'!$N$1:$O$1</c:f>
              <c:strCache>
                <c:ptCount val="2"/>
                <c:pt idx="0">
                  <c:v>Agoni</c:v>
                </c:pt>
                <c:pt idx="1">
                  <c:v>Persici</c:v>
                </c:pt>
              </c:strCache>
            </c:strRef>
          </c:cat>
          <c:val>
            <c:numRef>
              <c:f>'Figura 6 - Confronto conc. PFOS'!$J$2:$K$2</c:f>
              <c:numCache>
                <c:formatCode>General</c:formatCode>
                <c:ptCount val="2"/>
                <c:pt idx="0">
                  <c:v>13.514285714285716</c:v>
                </c:pt>
                <c:pt idx="1">
                  <c:v>23.225000000000001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9F-421A-BB20-609376E873FA}"/>
            </c:ext>
          </c:extLst>
        </c:ser>
        <c:ser>
          <c:idx val="1"/>
          <c:order val="1"/>
          <c:tx>
            <c:v>2023</c:v>
          </c:tx>
          <c:spPr>
            <a:solidFill>
              <a:srgbClr val="C0504D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'Figura 6 - Confronto conc. PFOS'!$N$7:$O$7</c:f>
                <c:numCache>
                  <c:formatCode>General</c:formatCode>
                  <c:ptCount val="2"/>
                  <c:pt idx="0">
                    <c:v>14.110428571428571</c:v>
                  </c:pt>
                  <c:pt idx="1">
                    <c:v>18.378166666666669</c:v>
                  </c:pt>
                </c:numCache>
              </c:numRef>
            </c:plus>
            <c:minus>
              <c:numRef>
                <c:f>'Figura 6 - Confronto conc. PFOS'!$N$8:$O$8</c:f>
                <c:numCache>
                  <c:formatCode>General</c:formatCode>
                  <c:ptCount val="2"/>
                  <c:pt idx="0">
                    <c:v>9.0195714285714281</c:v>
                  </c:pt>
                  <c:pt idx="1">
                    <c:v>7.8298333333333332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'Figura 6 - Confronto conc. PFOS'!$N$1:$O$1</c:f>
              <c:strCache>
                <c:ptCount val="2"/>
                <c:pt idx="0">
                  <c:v>Agoni</c:v>
                </c:pt>
                <c:pt idx="1">
                  <c:v>Persici</c:v>
                </c:pt>
              </c:strCache>
            </c:strRef>
          </c:cat>
          <c:val>
            <c:numRef>
              <c:f>'Figura 6 - Confronto conc. PFOS'!$N$2:$O$2</c:f>
              <c:numCache>
                <c:formatCode>General</c:formatCode>
                <c:ptCount val="2"/>
                <c:pt idx="0">
                  <c:v>16.549571428571429</c:v>
                </c:pt>
                <c:pt idx="1">
                  <c:v>20.721833333333333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9F-421A-BB20-609376E873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0407512"/>
        <c:axId val="610409808"/>
      </c:barChart>
      <c:catAx>
        <c:axId val="610407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610409808"/>
        <c:crosses val="autoZero"/>
        <c:auto val="1"/>
        <c:lblAlgn val="ctr"/>
        <c:lblOffset val="100"/>
        <c:noMultiLvlLbl val="0"/>
      </c:catAx>
      <c:valAx>
        <c:axId val="610409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CH" sz="11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PFOS [µg/kg]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61040751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180975</xdr:rowOff>
    </xdr:from>
    <xdr:to>
      <xdr:col>9</xdr:col>
      <xdr:colOff>304800</xdr:colOff>
      <xdr:row>21</xdr:row>
      <xdr:rowOff>66675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23</xdr:row>
      <xdr:rowOff>19050</xdr:rowOff>
    </xdr:from>
    <xdr:to>
      <xdr:col>10</xdr:col>
      <xdr:colOff>314325</xdr:colOff>
      <xdr:row>37</xdr:row>
      <xdr:rowOff>95250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476250</xdr:colOff>
      <xdr:row>7</xdr:row>
      <xdr:rowOff>114300</xdr:rowOff>
    </xdr:from>
    <xdr:to>
      <xdr:col>9</xdr:col>
      <xdr:colOff>428625</xdr:colOff>
      <xdr:row>22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742950</xdr:colOff>
      <xdr:row>25</xdr:row>
      <xdr:rowOff>180975</xdr:rowOff>
    </xdr:from>
    <xdr:to>
      <xdr:col>7</xdr:col>
      <xdr:colOff>514350</xdr:colOff>
      <xdr:row>40</xdr:row>
      <xdr:rowOff>66675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457200</xdr:colOff>
      <xdr:row>10</xdr:row>
      <xdr:rowOff>47625</xdr:rowOff>
    </xdr:from>
    <xdr:to>
      <xdr:col>13</xdr:col>
      <xdr:colOff>152400</xdr:colOff>
      <xdr:row>24</xdr:row>
      <xdr:rowOff>123825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514350</xdr:colOff>
      <xdr:row>11</xdr:row>
      <xdr:rowOff>114300</xdr:rowOff>
    </xdr:from>
    <xdr:to>
      <xdr:col>14</xdr:col>
      <xdr:colOff>209550</xdr:colOff>
      <xdr:row>26</xdr:row>
      <xdr:rowOff>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"/>
  <sheetViews>
    <sheetView workbookViewId="0">
      <selection activeCell="B11" sqref="B11"/>
    </sheetView>
  </sheetViews>
  <sheetFormatPr defaultRowHeight="15" x14ac:dyDescent="0.25"/>
  <cols>
    <col min="2" max="2" width="11.85546875" bestFit="1" customWidth="1"/>
  </cols>
  <sheetData>
    <row r="1" spans="1:16" x14ac:dyDescent="0.25">
      <c r="C1" t="s">
        <v>0</v>
      </c>
      <c r="K1" t="s">
        <v>5</v>
      </c>
    </row>
    <row r="2" spans="1:16" x14ac:dyDescent="0.25">
      <c r="C2">
        <v>1993</v>
      </c>
      <c r="D2">
        <v>2000</v>
      </c>
      <c r="E2">
        <v>2007</v>
      </c>
      <c r="F2">
        <v>2009</v>
      </c>
      <c r="G2">
        <v>2018</v>
      </c>
      <c r="H2">
        <v>2023</v>
      </c>
      <c r="K2">
        <v>1993</v>
      </c>
      <c r="L2">
        <v>2000</v>
      </c>
      <c r="M2">
        <v>2007</v>
      </c>
      <c r="N2">
        <v>2009</v>
      </c>
      <c r="O2">
        <v>2018</v>
      </c>
      <c r="P2">
        <v>2023</v>
      </c>
    </row>
    <row r="3" spans="1:16" x14ac:dyDescent="0.25">
      <c r="C3" t="s">
        <v>1</v>
      </c>
      <c r="D3" t="s">
        <v>2</v>
      </c>
      <c r="E3" t="s">
        <v>2</v>
      </c>
      <c r="F3" t="s">
        <v>1</v>
      </c>
      <c r="G3" t="s">
        <v>1</v>
      </c>
      <c r="H3" t="s">
        <v>1</v>
      </c>
      <c r="K3" t="s">
        <v>1</v>
      </c>
      <c r="L3" t="s">
        <v>2</v>
      </c>
      <c r="M3" t="s">
        <v>2</v>
      </c>
      <c r="N3" t="s">
        <v>1</v>
      </c>
      <c r="O3" t="s">
        <v>1</v>
      </c>
      <c r="P3" t="s">
        <v>1</v>
      </c>
    </row>
    <row r="4" spans="1:16" x14ac:dyDescent="0.25">
      <c r="A4" t="s">
        <v>3</v>
      </c>
      <c r="B4" t="s">
        <v>4</v>
      </c>
      <c r="C4">
        <v>62</v>
      </c>
      <c r="D4">
        <v>32</v>
      </c>
      <c r="E4">
        <v>28</v>
      </c>
      <c r="F4">
        <v>24.882284111282125</v>
      </c>
      <c r="G4">
        <v>24.587499999999999</v>
      </c>
      <c r="H4">
        <v>9.6999999999999993</v>
      </c>
      <c r="K4">
        <v>12</v>
      </c>
      <c r="L4">
        <v>4</v>
      </c>
      <c r="M4">
        <v>3</v>
      </c>
      <c r="N4">
        <v>4.166787421281791</v>
      </c>
      <c r="O4">
        <v>3.35</v>
      </c>
      <c r="P4">
        <v>3.6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2"/>
  <sheetViews>
    <sheetView workbookViewId="0">
      <selection activeCell="O27" sqref="O27"/>
    </sheetView>
  </sheetViews>
  <sheetFormatPr defaultRowHeight="15" x14ac:dyDescent="0.25"/>
  <cols>
    <col min="1" max="1" width="11.140625" bestFit="1" customWidth="1"/>
    <col min="13" max="13" width="12" bestFit="1" customWidth="1"/>
  </cols>
  <sheetData>
    <row r="1" spans="1:19" x14ac:dyDescent="0.25">
      <c r="A1" t="s">
        <v>6</v>
      </c>
      <c r="M1" t="s">
        <v>7</v>
      </c>
    </row>
    <row r="2" spans="1:19" x14ac:dyDescent="0.25">
      <c r="A2" t="s">
        <v>8</v>
      </c>
      <c r="B2">
        <v>1.8</v>
      </c>
      <c r="C2">
        <v>1.2</v>
      </c>
      <c r="D2">
        <v>1</v>
      </c>
      <c r="E2">
        <v>1.2</v>
      </c>
      <c r="F2">
        <v>2.4</v>
      </c>
      <c r="G2">
        <v>1.2</v>
      </c>
      <c r="H2">
        <v>1.2</v>
      </c>
      <c r="M2" t="s">
        <v>8</v>
      </c>
      <c r="N2">
        <v>0.9</v>
      </c>
      <c r="O2">
        <v>0.8</v>
      </c>
      <c r="P2">
        <v>0.9</v>
      </c>
      <c r="Q2">
        <v>0.9</v>
      </c>
      <c r="R2">
        <v>0.8</v>
      </c>
      <c r="S2">
        <v>0.8</v>
      </c>
    </row>
    <row r="3" spans="1:19" x14ac:dyDescent="0.25">
      <c r="A3" t="s">
        <v>9</v>
      </c>
      <c r="B3">
        <v>1.3</v>
      </c>
      <c r="C3">
        <v>1.2</v>
      </c>
      <c r="D3">
        <v>1.1000000000000001</v>
      </c>
      <c r="E3">
        <v>1.3</v>
      </c>
      <c r="F3">
        <v>1.5</v>
      </c>
      <c r="G3">
        <v>1.2</v>
      </c>
      <c r="H3">
        <v>1.2</v>
      </c>
      <c r="M3" t="s">
        <v>9</v>
      </c>
      <c r="N3">
        <v>0.9</v>
      </c>
      <c r="O3">
        <v>0</v>
      </c>
      <c r="P3">
        <v>0.9</v>
      </c>
      <c r="Q3">
        <v>0.9</v>
      </c>
      <c r="R3">
        <v>0</v>
      </c>
      <c r="S3">
        <v>0</v>
      </c>
    </row>
    <row r="4" spans="1:19" x14ac:dyDescent="0.25">
      <c r="A4" t="s">
        <v>10</v>
      </c>
      <c r="B4">
        <v>0.8</v>
      </c>
      <c r="C4">
        <v>0.8</v>
      </c>
      <c r="D4">
        <v>0.8</v>
      </c>
      <c r="E4">
        <v>0.8</v>
      </c>
      <c r="F4">
        <v>0.9</v>
      </c>
      <c r="G4">
        <v>0.8</v>
      </c>
      <c r="H4">
        <v>0.8</v>
      </c>
      <c r="M4" t="s">
        <v>10</v>
      </c>
      <c r="N4">
        <v>0.8</v>
      </c>
      <c r="O4">
        <v>0.8</v>
      </c>
      <c r="P4">
        <v>0.8</v>
      </c>
      <c r="Q4">
        <v>0.8</v>
      </c>
      <c r="R4">
        <v>0.8</v>
      </c>
      <c r="S4">
        <v>0.8</v>
      </c>
    </row>
    <row r="5" spans="1:19" x14ac:dyDescent="0.25">
      <c r="A5" t="s">
        <v>11</v>
      </c>
      <c r="B5">
        <v>3.2</v>
      </c>
      <c r="C5">
        <v>3.9</v>
      </c>
      <c r="D5">
        <v>2.9</v>
      </c>
      <c r="E5">
        <v>4.2</v>
      </c>
      <c r="F5">
        <v>4.5</v>
      </c>
      <c r="G5">
        <v>3.5</v>
      </c>
      <c r="H5">
        <v>3.9</v>
      </c>
      <c r="M5" t="s">
        <v>11</v>
      </c>
      <c r="N5">
        <v>0.8</v>
      </c>
      <c r="O5">
        <v>0.8</v>
      </c>
      <c r="P5">
        <v>0.7</v>
      </c>
      <c r="Q5">
        <v>0.9</v>
      </c>
      <c r="R5">
        <v>0.7</v>
      </c>
      <c r="S5">
        <v>0.6</v>
      </c>
    </row>
    <row r="6" spans="1:19" x14ac:dyDescent="0.25">
      <c r="A6" t="s">
        <v>12</v>
      </c>
      <c r="B6">
        <v>1.1000000000000001</v>
      </c>
      <c r="C6">
        <v>1.1000000000000001</v>
      </c>
      <c r="D6">
        <v>1.1000000000000001</v>
      </c>
      <c r="E6">
        <v>1.2</v>
      </c>
      <c r="F6">
        <v>1.2</v>
      </c>
      <c r="G6">
        <v>1.1000000000000001</v>
      </c>
      <c r="H6">
        <v>1.1000000000000001</v>
      </c>
      <c r="M6" t="s">
        <v>12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</row>
    <row r="7" spans="1:19" x14ac:dyDescent="0.25">
      <c r="A7" t="s">
        <v>13</v>
      </c>
      <c r="B7">
        <v>1.4</v>
      </c>
      <c r="C7">
        <v>1.4</v>
      </c>
      <c r="D7">
        <v>1.1000000000000001</v>
      </c>
      <c r="E7">
        <v>1.4</v>
      </c>
      <c r="F7">
        <v>1.7</v>
      </c>
      <c r="G7">
        <v>1.3</v>
      </c>
      <c r="H7">
        <v>1.4</v>
      </c>
      <c r="M7" t="s">
        <v>13</v>
      </c>
      <c r="N7">
        <v>0.8</v>
      </c>
      <c r="O7">
        <v>0.7</v>
      </c>
      <c r="P7">
        <v>0.8</v>
      </c>
      <c r="Q7">
        <v>0.8</v>
      </c>
      <c r="R7">
        <v>0.8</v>
      </c>
      <c r="S7">
        <v>0.7</v>
      </c>
    </row>
    <row r="8" spans="1:19" x14ac:dyDescent="0.25">
      <c r="A8" s="1" t="s">
        <v>14</v>
      </c>
      <c r="B8" s="1">
        <v>9.6</v>
      </c>
      <c r="C8" s="1">
        <v>9.6</v>
      </c>
      <c r="D8" s="1">
        <v>8</v>
      </c>
      <c r="E8" s="1">
        <v>10.1</v>
      </c>
      <c r="F8" s="1">
        <v>12.2</v>
      </c>
      <c r="G8" s="1">
        <v>9.1000000000000014</v>
      </c>
      <c r="H8" s="1">
        <v>9.6</v>
      </c>
      <c r="M8" s="1" t="s">
        <v>14</v>
      </c>
      <c r="N8" s="1">
        <v>4.2</v>
      </c>
      <c r="O8" s="1">
        <v>3.1000000000000005</v>
      </c>
      <c r="P8" s="1">
        <v>4.0999999999999996</v>
      </c>
      <c r="Q8" s="1">
        <v>4.3</v>
      </c>
      <c r="R8" s="1">
        <v>3.0999999999999996</v>
      </c>
      <c r="S8" s="1">
        <v>2.9000000000000004</v>
      </c>
    </row>
    <row r="10" spans="1:19" x14ac:dyDescent="0.25">
      <c r="A10" t="s">
        <v>15</v>
      </c>
      <c r="B10">
        <f>B2+B3</f>
        <v>3.1</v>
      </c>
      <c r="C10">
        <f t="shared" ref="C10:H10" si="0">C2+C3</f>
        <v>2.4</v>
      </c>
      <c r="D10">
        <f t="shared" si="0"/>
        <v>2.1</v>
      </c>
      <c r="E10">
        <f t="shared" si="0"/>
        <v>2.5</v>
      </c>
      <c r="F10">
        <f t="shared" si="0"/>
        <v>3.9</v>
      </c>
      <c r="G10">
        <f t="shared" si="0"/>
        <v>2.4</v>
      </c>
      <c r="H10">
        <f t="shared" si="0"/>
        <v>2.4</v>
      </c>
      <c r="M10" t="s">
        <v>15</v>
      </c>
      <c r="N10">
        <f>SUM(N2:N3)</f>
        <v>1.8</v>
      </c>
      <c r="O10">
        <f t="shared" ref="O10:S10" si="1">SUM(O2:O3)</f>
        <v>0.8</v>
      </c>
      <c r="P10">
        <f t="shared" si="1"/>
        <v>1.8</v>
      </c>
      <c r="Q10">
        <f t="shared" si="1"/>
        <v>1.8</v>
      </c>
      <c r="R10">
        <f t="shared" si="1"/>
        <v>0.8</v>
      </c>
      <c r="S10">
        <f t="shared" si="1"/>
        <v>0.8</v>
      </c>
    </row>
    <row r="11" spans="1:19" x14ac:dyDescent="0.25">
      <c r="A11" t="s">
        <v>16</v>
      </c>
      <c r="B11">
        <f>B4+B5</f>
        <v>4</v>
      </c>
      <c r="C11">
        <f t="shared" ref="C11:H11" si="2">C4+C5</f>
        <v>4.7</v>
      </c>
      <c r="D11">
        <f t="shared" si="2"/>
        <v>3.7</v>
      </c>
      <c r="E11">
        <f t="shared" si="2"/>
        <v>5</v>
      </c>
      <c r="F11">
        <f t="shared" si="2"/>
        <v>5.4</v>
      </c>
      <c r="G11">
        <f t="shared" si="2"/>
        <v>4.3</v>
      </c>
      <c r="H11">
        <f t="shared" si="2"/>
        <v>4.7</v>
      </c>
      <c r="M11" t="s">
        <v>16</v>
      </c>
      <c r="N11">
        <f>SUM(N4:N5)</f>
        <v>1.6</v>
      </c>
      <c r="O11">
        <f t="shared" ref="O11:S11" si="3">SUM(O4:O5)</f>
        <v>1.6</v>
      </c>
      <c r="P11">
        <f t="shared" si="3"/>
        <v>1.5</v>
      </c>
      <c r="Q11">
        <f t="shared" si="3"/>
        <v>1.7000000000000002</v>
      </c>
      <c r="R11">
        <f t="shared" si="3"/>
        <v>1.5</v>
      </c>
      <c r="S11">
        <f t="shared" si="3"/>
        <v>1.4</v>
      </c>
    </row>
    <row r="12" spans="1:19" x14ac:dyDescent="0.25">
      <c r="A12" t="s">
        <v>17</v>
      </c>
      <c r="B12">
        <f>B6+B7</f>
        <v>2.5</v>
      </c>
      <c r="C12">
        <f t="shared" ref="C12:H12" si="4">C6+C7</f>
        <v>2.5</v>
      </c>
      <c r="D12">
        <f t="shared" si="4"/>
        <v>2.2000000000000002</v>
      </c>
      <c r="E12">
        <f t="shared" si="4"/>
        <v>2.5999999999999996</v>
      </c>
      <c r="F12">
        <f t="shared" si="4"/>
        <v>2.9</v>
      </c>
      <c r="G12">
        <f t="shared" si="4"/>
        <v>2.4000000000000004</v>
      </c>
      <c r="H12">
        <f t="shared" si="4"/>
        <v>2.5</v>
      </c>
      <c r="M12" t="s">
        <v>17</v>
      </c>
      <c r="N12">
        <f>SUM(N6:N7)</f>
        <v>0.8</v>
      </c>
      <c r="O12">
        <f t="shared" ref="O12:S12" si="5">SUM(O6:O7)</f>
        <v>0.7</v>
      </c>
      <c r="P12">
        <f t="shared" si="5"/>
        <v>0.8</v>
      </c>
      <c r="Q12">
        <f t="shared" si="5"/>
        <v>0.8</v>
      </c>
      <c r="R12">
        <f t="shared" si="5"/>
        <v>0.8</v>
      </c>
      <c r="S12">
        <f t="shared" si="5"/>
        <v>0.7</v>
      </c>
    </row>
    <row r="14" spans="1:19" x14ac:dyDescent="0.25">
      <c r="A14" t="s">
        <v>18</v>
      </c>
      <c r="B14">
        <f>B10/B8*100</f>
        <v>32.291666666666671</v>
      </c>
      <c r="C14">
        <f t="shared" ref="C14:H14" si="6">C10/C8*100</f>
        <v>25</v>
      </c>
      <c r="D14">
        <f t="shared" si="6"/>
        <v>26.25</v>
      </c>
      <c r="E14">
        <f t="shared" si="6"/>
        <v>24.752475247524753</v>
      </c>
      <c r="F14">
        <f t="shared" si="6"/>
        <v>31.967213114754102</v>
      </c>
      <c r="G14">
        <f t="shared" si="6"/>
        <v>26.373626373626369</v>
      </c>
      <c r="H14">
        <f t="shared" si="6"/>
        <v>25</v>
      </c>
      <c r="M14" t="s">
        <v>19</v>
      </c>
      <c r="N14">
        <f>(N10/N8)*100</f>
        <v>42.857142857142854</v>
      </c>
      <c r="O14">
        <f t="shared" ref="O14:S14" si="7">(O10/O8)*100</f>
        <v>25.806451612903224</v>
      </c>
      <c r="P14">
        <f t="shared" si="7"/>
        <v>43.902439024390247</v>
      </c>
      <c r="Q14">
        <f t="shared" si="7"/>
        <v>41.860465116279073</v>
      </c>
      <c r="R14">
        <f t="shared" si="7"/>
        <v>25.806451612903231</v>
      </c>
      <c r="S14">
        <f t="shared" si="7"/>
        <v>27.586206896551722</v>
      </c>
    </row>
    <row r="15" spans="1:19" x14ac:dyDescent="0.25">
      <c r="A15" t="s">
        <v>20</v>
      </c>
      <c r="B15">
        <f>B11/B8*100</f>
        <v>41.666666666666671</v>
      </c>
      <c r="C15">
        <f t="shared" ref="C15:H15" si="8">C11/C8*100</f>
        <v>48.958333333333336</v>
      </c>
      <c r="D15">
        <f t="shared" si="8"/>
        <v>46.25</v>
      </c>
      <c r="E15">
        <f t="shared" si="8"/>
        <v>49.504950495049506</v>
      </c>
      <c r="F15">
        <f t="shared" si="8"/>
        <v>44.262295081967217</v>
      </c>
      <c r="G15">
        <f t="shared" si="8"/>
        <v>47.252747252747248</v>
      </c>
      <c r="H15">
        <f t="shared" si="8"/>
        <v>48.958333333333336</v>
      </c>
      <c r="M15" t="s">
        <v>21</v>
      </c>
      <c r="N15">
        <f t="shared" ref="N15:S15" si="9">(N11/N8)*100</f>
        <v>38.095238095238095</v>
      </c>
      <c r="O15">
        <f t="shared" si="9"/>
        <v>51.612903225806448</v>
      </c>
      <c r="P15">
        <f t="shared" si="9"/>
        <v>36.585365853658544</v>
      </c>
      <c r="Q15">
        <f t="shared" si="9"/>
        <v>39.534883720930239</v>
      </c>
      <c r="R15">
        <f t="shared" si="9"/>
        <v>48.387096774193559</v>
      </c>
      <c r="S15">
        <f t="shared" si="9"/>
        <v>48.275862068965509</v>
      </c>
    </row>
    <row r="16" spans="1:19" x14ac:dyDescent="0.25">
      <c r="A16" t="s">
        <v>22</v>
      </c>
      <c r="B16">
        <f>B12/B8*100</f>
        <v>26.041666666666668</v>
      </c>
      <c r="C16">
        <f t="shared" ref="C16:H16" si="10">C12/C8*100</f>
        <v>26.041666666666668</v>
      </c>
      <c r="D16">
        <f t="shared" si="10"/>
        <v>27.500000000000004</v>
      </c>
      <c r="E16">
        <f t="shared" si="10"/>
        <v>25.742574257425737</v>
      </c>
      <c r="F16">
        <f t="shared" si="10"/>
        <v>23.770491803278691</v>
      </c>
      <c r="G16">
        <f t="shared" si="10"/>
        <v>26.373626373626376</v>
      </c>
      <c r="H16">
        <f t="shared" si="10"/>
        <v>26.041666666666668</v>
      </c>
      <c r="M16" t="s">
        <v>23</v>
      </c>
      <c r="N16">
        <f>(N12/N8)*100</f>
        <v>19.047619047619047</v>
      </c>
      <c r="O16">
        <f t="shared" ref="O16:S16" si="11">(O12/O8)*100</f>
        <v>22.580645161290317</v>
      </c>
      <c r="P16">
        <f t="shared" si="11"/>
        <v>19.512195121951223</v>
      </c>
      <c r="Q16">
        <f t="shared" si="11"/>
        <v>18.604651162790699</v>
      </c>
      <c r="R16">
        <f t="shared" si="11"/>
        <v>25.806451612903231</v>
      </c>
      <c r="S16">
        <f t="shared" si="11"/>
        <v>24.137931034482754</v>
      </c>
    </row>
    <row r="19" spans="4:17" x14ac:dyDescent="0.25">
      <c r="D19" t="s">
        <v>24</v>
      </c>
      <c r="E19" t="s">
        <v>25</v>
      </c>
      <c r="F19" t="s">
        <v>26</v>
      </c>
      <c r="G19" t="s">
        <v>27</v>
      </c>
      <c r="H19" t="s">
        <v>28</v>
      </c>
      <c r="M19" t="s">
        <v>24</v>
      </c>
      <c r="N19" t="s">
        <v>25</v>
      </c>
      <c r="O19" t="s">
        <v>26</v>
      </c>
      <c r="P19" t="s">
        <v>27</v>
      </c>
      <c r="Q19" t="s">
        <v>28</v>
      </c>
    </row>
    <row r="20" spans="4:17" x14ac:dyDescent="0.25">
      <c r="D20">
        <f>AVERAGE(B14:H14)</f>
        <v>27.376425914653129</v>
      </c>
      <c r="E20">
        <f>MIN(B14:H14)</f>
        <v>24.752475247524753</v>
      </c>
      <c r="F20">
        <f>MAX(B14:H14)</f>
        <v>32.291666666666671</v>
      </c>
      <c r="G20">
        <f>D20-E20</f>
        <v>2.6239506671283763</v>
      </c>
      <c r="H20">
        <f>F20-D20</f>
        <v>4.9152407520135419</v>
      </c>
      <c r="M20">
        <f>AVERAGE(N14:S14)</f>
        <v>34.636526186695058</v>
      </c>
      <c r="N20">
        <f>MIN(N14:S14)</f>
        <v>25.806451612903224</v>
      </c>
      <c r="O20">
        <f>MAX(N14:S14)</f>
        <v>43.902439024390247</v>
      </c>
      <c r="P20">
        <f>M20-N20</f>
        <v>8.8300745737918334</v>
      </c>
      <c r="Q20">
        <f>O20-M20</f>
        <v>9.2659128376951898</v>
      </c>
    </row>
    <row r="21" spans="4:17" x14ac:dyDescent="0.25">
      <c r="D21">
        <f>AVERAGE(B15:H15)</f>
        <v>46.693332309013897</v>
      </c>
      <c r="E21">
        <f>MIN(B15:H15)</f>
        <v>41.666666666666671</v>
      </c>
      <c r="F21">
        <f>MAX(B15:H15)</f>
        <v>49.504950495049506</v>
      </c>
      <c r="G21">
        <f t="shared" ref="G21:G22" si="12">D21-E21</f>
        <v>5.0266656423472256</v>
      </c>
      <c r="H21">
        <f t="shared" ref="H21:H22" si="13">F21-D21</f>
        <v>2.8116181860356093</v>
      </c>
      <c r="M21">
        <f>AVERAGE(N15:S15)</f>
        <v>43.74855828979873</v>
      </c>
      <c r="N21">
        <f>MIN(N15:S15)</f>
        <v>36.585365853658544</v>
      </c>
      <c r="O21">
        <f>MAX(N15:S15)</f>
        <v>51.612903225806448</v>
      </c>
      <c r="P21">
        <f t="shared" ref="P21" si="14">M21-N21</f>
        <v>7.1631924361401857</v>
      </c>
      <c r="Q21">
        <f t="shared" ref="Q21:Q22" si="15">O21-M21</f>
        <v>7.8643449360077184</v>
      </c>
    </row>
    <row r="22" spans="4:17" x14ac:dyDescent="0.25">
      <c r="D22">
        <f>AVERAGE(B16:H16)</f>
        <v>25.93024177633297</v>
      </c>
      <c r="E22">
        <f>MIN(B16:H16)</f>
        <v>23.770491803278691</v>
      </c>
      <c r="F22">
        <f>MAX(B16:H16)</f>
        <v>27.500000000000004</v>
      </c>
      <c r="G22">
        <f t="shared" si="12"/>
        <v>2.1597499730542786</v>
      </c>
      <c r="H22">
        <f t="shared" si="13"/>
        <v>1.5697582236670335</v>
      </c>
      <c r="M22">
        <f>AVERAGE(N16:S16)</f>
        <v>21.614915523506212</v>
      </c>
      <c r="N22">
        <f>MIN(N16:S16)</f>
        <v>18.604651162790699</v>
      </c>
      <c r="O22">
        <f>MAX(N16:S16)</f>
        <v>25.806451612903231</v>
      </c>
      <c r="P22">
        <f>M22-N22</f>
        <v>3.0102643607155137</v>
      </c>
      <c r="Q22">
        <f t="shared" si="15"/>
        <v>4.1915360893970188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"/>
  <sheetViews>
    <sheetView workbookViewId="0">
      <selection activeCell="P28" sqref="P28"/>
    </sheetView>
  </sheetViews>
  <sheetFormatPr defaultRowHeight="15" x14ac:dyDescent="0.25"/>
  <cols>
    <col min="1" max="1" width="10.42578125" bestFit="1" customWidth="1"/>
    <col min="2" max="2" width="8.5703125" bestFit="1" customWidth="1"/>
    <col min="3" max="4" width="10" bestFit="1" customWidth="1"/>
    <col min="5" max="5" width="12" bestFit="1" customWidth="1"/>
    <col min="7" max="7" width="8.5703125" bestFit="1" customWidth="1"/>
    <col min="9" max="9" width="10.42578125" bestFit="1" customWidth="1"/>
  </cols>
  <sheetData>
    <row r="1" spans="1:15" x14ac:dyDescent="0.25">
      <c r="C1" t="s">
        <v>0</v>
      </c>
      <c r="K1" t="s">
        <v>5</v>
      </c>
    </row>
    <row r="2" spans="1:15" x14ac:dyDescent="0.25">
      <c r="A2" t="s">
        <v>30</v>
      </c>
      <c r="B2">
        <v>1993</v>
      </c>
      <c r="C2">
        <v>2000</v>
      </c>
      <c r="D2">
        <v>2007</v>
      </c>
      <c r="E2">
        <v>2009</v>
      </c>
      <c r="F2">
        <v>2018</v>
      </c>
      <c r="G2">
        <v>2023</v>
      </c>
      <c r="I2" t="s">
        <v>30</v>
      </c>
      <c r="J2">
        <v>1993</v>
      </c>
      <c r="K2">
        <v>2000</v>
      </c>
      <c r="L2">
        <v>2007</v>
      </c>
      <c r="M2">
        <v>2009</v>
      </c>
      <c r="N2">
        <v>2018</v>
      </c>
      <c r="O2">
        <v>2023</v>
      </c>
    </row>
    <row r="3" spans="1:15" x14ac:dyDescent="0.25">
      <c r="A3" t="s">
        <v>29</v>
      </c>
      <c r="B3">
        <v>112</v>
      </c>
      <c r="C3">
        <v>68.3</v>
      </c>
      <c r="D3">
        <v>78</v>
      </c>
      <c r="E3">
        <v>56.184977445186746</v>
      </c>
      <c r="F3">
        <v>50</v>
      </c>
      <c r="G3">
        <v>28.3</v>
      </c>
      <c r="I3" t="s">
        <v>29</v>
      </c>
      <c r="J3">
        <v>25</v>
      </c>
      <c r="K3">
        <v>11.1</v>
      </c>
      <c r="L3">
        <v>8.3000000000000007</v>
      </c>
      <c r="M3">
        <v>9.9548478987698772</v>
      </c>
      <c r="N3">
        <v>6.0375000000000005</v>
      </c>
      <c r="O3">
        <v>7.2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24"/>
  <sheetViews>
    <sheetView topLeftCell="A10" workbookViewId="0">
      <selection activeCell="J42" sqref="J42"/>
    </sheetView>
  </sheetViews>
  <sheetFormatPr defaultRowHeight="15" x14ac:dyDescent="0.25"/>
  <cols>
    <col min="1" max="1" width="10.5703125" bestFit="1" customWidth="1"/>
    <col min="2" max="8" width="12" bestFit="1" customWidth="1"/>
    <col min="17" max="17" width="10.5703125" bestFit="1" customWidth="1"/>
    <col min="18" max="24" width="12" bestFit="1" customWidth="1"/>
  </cols>
  <sheetData>
    <row r="1" spans="1:28" x14ac:dyDescent="0.25">
      <c r="A1" t="s">
        <v>6</v>
      </c>
      <c r="Q1" t="s">
        <v>7</v>
      </c>
    </row>
    <row r="2" spans="1:28" x14ac:dyDescent="0.25">
      <c r="A2" t="s">
        <v>31</v>
      </c>
      <c r="B2">
        <v>1.4</v>
      </c>
      <c r="C2">
        <v>1.3</v>
      </c>
      <c r="D2">
        <v>1.2</v>
      </c>
      <c r="E2">
        <v>1.4</v>
      </c>
      <c r="F2">
        <v>1.6</v>
      </c>
      <c r="G2">
        <v>1.4</v>
      </c>
      <c r="H2">
        <v>1.3</v>
      </c>
      <c r="Q2" t="s">
        <v>31</v>
      </c>
      <c r="R2">
        <v>1.2</v>
      </c>
      <c r="S2">
        <v>1.2</v>
      </c>
      <c r="T2">
        <v>1.1000000000000001</v>
      </c>
      <c r="U2">
        <v>1.1000000000000001</v>
      </c>
      <c r="V2">
        <v>1</v>
      </c>
      <c r="W2">
        <v>1.1000000000000001</v>
      </c>
    </row>
    <row r="3" spans="1:28" x14ac:dyDescent="0.25">
      <c r="A3" t="s">
        <v>32</v>
      </c>
      <c r="B3">
        <v>2</v>
      </c>
      <c r="C3">
        <v>1.7</v>
      </c>
      <c r="D3">
        <v>1.3</v>
      </c>
      <c r="E3">
        <v>1.9</v>
      </c>
      <c r="F3">
        <v>2.2999999999999998</v>
      </c>
      <c r="G3">
        <v>1.6</v>
      </c>
      <c r="H3">
        <v>1.6</v>
      </c>
      <c r="Q3" t="s">
        <v>32</v>
      </c>
      <c r="R3">
        <v>1</v>
      </c>
      <c r="S3">
        <v>1</v>
      </c>
      <c r="T3">
        <v>0.9</v>
      </c>
      <c r="U3">
        <v>1</v>
      </c>
      <c r="V3">
        <v>0.9</v>
      </c>
      <c r="W3">
        <v>0.9</v>
      </c>
    </row>
    <row r="4" spans="1:28" x14ac:dyDescent="0.25">
      <c r="A4" t="s">
        <v>33</v>
      </c>
      <c r="B4">
        <v>4.7</v>
      </c>
      <c r="C4">
        <v>5</v>
      </c>
      <c r="D4">
        <v>3.7</v>
      </c>
      <c r="E4">
        <v>6.1</v>
      </c>
      <c r="F4">
        <v>6</v>
      </c>
      <c r="G4">
        <v>4.3</v>
      </c>
      <c r="H4">
        <v>4.5999999999999996</v>
      </c>
      <c r="Q4" t="s">
        <v>33</v>
      </c>
      <c r="R4">
        <v>1.3</v>
      </c>
      <c r="S4">
        <v>1.1000000000000001</v>
      </c>
      <c r="T4">
        <v>1</v>
      </c>
      <c r="U4">
        <v>1.3</v>
      </c>
      <c r="V4">
        <v>1</v>
      </c>
      <c r="W4">
        <v>0.9</v>
      </c>
    </row>
    <row r="5" spans="1:28" x14ac:dyDescent="0.25">
      <c r="A5" t="s">
        <v>34</v>
      </c>
      <c r="B5">
        <v>7.2</v>
      </c>
      <c r="C5">
        <v>8.8000000000000007</v>
      </c>
      <c r="D5">
        <v>6.8</v>
      </c>
      <c r="E5">
        <v>9.6</v>
      </c>
      <c r="F5">
        <v>10.199999999999999</v>
      </c>
      <c r="G5">
        <v>7</v>
      </c>
      <c r="H5">
        <v>8.6</v>
      </c>
      <c r="Q5" t="s">
        <v>34</v>
      </c>
      <c r="R5">
        <v>1.6</v>
      </c>
      <c r="S5">
        <v>1.5</v>
      </c>
      <c r="T5">
        <v>1.1000000000000001</v>
      </c>
      <c r="U5">
        <v>1.6</v>
      </c>
      <c r="V5">
        <v>1.1000000000000001</v>
      </c>
      <c r="W5">
        <v>1</v>
      </c>
    </row>
    <row r="6" spans="1:28" x14ac:dyDescent="0.25">
      <c r="A6" t="s">
        <v>35</v>
      </c>
      <c r="B6">
        <v>7.3</v>
      </c>
      <c r="C6">
        <v>8.4</v>
      </c>
      <c r="D6">
        <v>7.1</v>
      </c>
      <c r="E6">
        <v>9.8000000000000007</v>
      </c>
      <c r="F6">
        <v>10.1</v>
      </c>
      <c r="G6">
        <v>7.2</v>
      </c>
      <c r="H6">
        <v>8.1</v>
      </c>
      <c r="Q6" t="s">
        <v>35</v>
      </c>
      <c r="R6">
        <v>1.9</v>
      </c>
      <c r="S6">
        <v>1.7</v>
      </c>
      <c r="T6">
        <v>1.2</v>
      </c>
      <c r="U6">
        <v>1.9</v>
      </c>
      <c r="V6">
        <v>1.3</v>
      </c>
      <c r="W6">
        <v>1</v>
      </c>
    </row>
    <row r="7" spans="1:28" x14ac:dyDescent="0.25">
      <c r="A7" t="s">
        <v>36</v>
      </c>
      <c r="B7">
        <v>3.3</v>
      </c>
      <c r="C7">
        <v>3.7</v>
      </c>
      <c r="D7">
        <v>3.3</v>
      </c>
      <c r="E7">
        <v>3.9</v>
      </c>
      <c r="F7">
        <v>4.4000000000000004</v>
      </c>
      <c r="G7">
        <v>3.1</v>
      </c>
      <c r="H7">
        <v>3.6</v>
      </c>
      <c r="Q7" t="s">
        <v>36</v>
      </c>
      <c r="R7">
        <v>1.5</v>
      </c>
      <c r="S7">
        <v>1.2</v>
      </c>
      <c r="T7">
        <v>1</v>
      </c>
      <c r="U7">
        <v>1.4</v>
      </c>
      <c r="V7">
        <v>1.1000000000000001</v>
      </c>
      <c r="W7">
        <v>0.9</v>
      </c>
    </row>
    <row r="8" spans="1:28" x14ac:dyDescent="0.25">
      <c r="A8" s="1" t="s">
        <v>14</v>
      </c>
      <c r="B8" s="1">
        <v>25.900000000000002</v>
      </c>
      <c r="C8" s="1">
        <v>28.900000000000002</v>
      </c>
      <c r="D8" s="1">
        <v>23.400000000000002</v>
      </c>
      <c r="E8" s="1">
        <v>32.700000000000003</v>
      </c>
      <c r="F8" s="1">
        <v>34.6</v>
      </c>
      <c r="G8" s="1">
        <v>24.6</v>
      </c>
      <c r="H8" s="1">
        <v>27.800000000000004</v>
      </c>
      <c r="Q8" s="1" t="s">
        <v>14</v>
      </c>
      <c r="R8" s="1">
        <v>8.5</v>
      </c>
      <c r="S8" s="1">
        <v>7.7000000000000011</v>
      </c>
      <c r="T8" s="1">
        <v>6.3</v>
      </c>
      <c r="U8" s="1">
        <v>8.3000000000000007</v>
      </c>
      <c r="V8" s="1">
        <v>6.4</v>
      </c>
      <c r="W8" s="1">
        <v>5.8000000000000007</v>
      </c>
    </row>
    <row r="10" spans="1:28" x14ac:dyDescent="0.25">
      <c r="I10" t="s">
        <v>24</v>
      </c>
      <c r="J10" t="s">
        <v>26</v>
      </c>
      <c r="K10" t="s">
        <v>25</v>
      </c>
      <c r="L10" t="s">
        <v>43</v>
      </c>
      <c r="M10" t="s">
        <v>27</v>
      </c>
      <c r="X10" t="s">
        <v>24</v>
      </c>
      <c r="Y10" t="s">
        <v>26</v>
      </c>
      <c r="Z10" t="s">
        <v>25</v>
      </c>
      <c r="AA10" t="s">
        <v>43</v>
      </c>
      <c r="AB10" t="s">
        <v>27</v>
      </c>
    </row>
    <row r="11" spans="1:28" x14ac:dyDescent="0.25">
      <c r="A11" t="s">
        <v>37</v>
      </c>
      <c r="B11">
        <f>(B2/$B$8)*100</f>
        <v>5.4054054054054044</v>
      </c>
      <c r="C11">
        <f>(C2/$C$8)*100</f>
        <v>4.4982698961937713</v>
      </c>
      <c r="D11">
        <f>(D2/$D$8)*100</f>
        <v>5.1282051282051277</v>
      </c>
      <c r="E11">
        <f>(E2/$E$8)*100</f>
        <v>4.281345565749235</v>
      </c>
      <c r="F11">
        <f>(F2/$F$8)*100</f>
        <v>4.6242774566473983</v>
      </c>
      <c r="G11">
        <f>(G2/$G$8)*100</f>
        <v>5.6910569105691051</v>
      </c>
      <c r="H11">
        <f>(H2/$H$8)*100</f>
        <v>4.6762589928057547</v>
      </c>
      <c r="I11">
        <f>AVERAGE(B11:H11)</f>
        <v>4.9006884793679708</v>
      </c>
      <c r="J11">
        <f>MAX(B11:H11)</f>
        <v>5.6910569105691051</v>
      </c>
      <c r="K11">
        <f>MIN(B11:H11)</f>
        <v>4.281345565749235</v>
      </c>
      <c r="L11">
        <f>J11-I11</f>
        <v>0.79036843120113431</v>
      </c>
      <c r="M11">
        <f>I11-K11</f>
        <v>0.61934291361873584</v>
      </c>
      <c r="Q11" t="s">
        <v>37</v>
      </c>
      <c r="R11">
        <f t="shared" ref="R11:R16" si="0">(R2/$R$8)*100</f>
        <v>14.117647058823529</v>
      </c>
      <c r="S11">
        <f t="shared" ref="S11:S16" si="1">(S2/$S$8)*100</f>
        <v>15.584415584415581</v>
      </c>
      <c r="T11">
        <f t="shared" ref="T11:T16" si="2">(T2/$T$8)*100</f>
        <v>17.460317460317462</v>
      </c>
      <c r="U11">
        <f t="shared" ref="U11:U16" si="3">(U2/$U$8)*100</f>
        <v>13.253012048192772</v>
      </c>
      <c r="V11">
        <f t="shared" ref="V11:V16" si="4">(V2/$V$8)*100</f>
        <v>15.625</v>
      </c>
      <c r="W11">
        <f t="shared" ref="W11:W16" si="5">(W2/$W$8)*100</f>
        <v>18.96551724137931</v>
      </c>
      <c r="X11">
        <f>AVERAGE(R11:W11)</f>
        <v>15.83431823218811</v>
      </c>
      <c r="Y11">
        <f>MAX(R11:W11)</f>
        <v>18.96551724137931</v>
      </c>
      <c r="Z11">
        <f>MIN(R11:W11)</f>
        <v>13.253012048192772</v>
      </c>
      <c r="AA11">
        <f>Y11-X11</f>
        <v>3.1311990091911994</v>
      </c>
      <c r="AB11">
        <f>X11-Z11</f>
        <v>2.5813061839953377</v>
      </c>
    </row>
    <row r="12" spans="1:28" x14ac:dyDescent="0.25">
      <c r="A12" t="s">
        <v>38</v>
      </c>
      <c r="B12">
        <f>(B3/$B$8)*100</f>
        <v>7.7220077220077217</v>
      </c>
      <c r="C12">
        <f t="shared" ref="C12:C16" si="6">(C3/$C$8)*100</f>
        <v>5.8823529411764701</v>
      </c>
      <c r="D12">
        <f t="shared" ref="D12:D16" si="7">(D3/$D$8)*100</f>
        <v>5.5555555555555554</v>
      </c>
      <c r="E12">
        <f t="shared" ref="E12:E16" si="8">(E3/$E$8)*100</f>
        <v>5.8103975535168191</v>
      </c>
      <c r="F12">
        <f t="shared" ref="F12:F16" si="9">(F3/$F$8)*100</f>
        <v>6.6473988439306355</v>
      </c>
      <c r="G12">
        <f t="shared" ref="G12:G16" si="10">(G3/$G$8)*100</f>
        <v>6.5040650406504055</v>
      </c>
      <c r="H12">
        <f t="shared" ref="H12:H16" si="11">(H3/$H$8)*100</f>
        <v>5.7553956834532372</v>
      </c>
      <c r="I12">
        <f t="shared" ref="I12:I16" si="12">AVERAGE(B12:H12)</f>
        <v>6.2681676200415479</v>
      </c>
      <c r="J12">
        <f t="shared" ref="J12:J16" si="13">MAX(B12:H12)</f>
        <v>7.7220077220077217</v>
      </c>
      <c r="K12">
        <f t="shared" ref="K12:K16" si="14">MIN(B12:H12)</f>
        <v>5.5555555555555554</v>
      </c>
      <c r="L12">
        <f t="shared" ref="L12:L16" si="15">J12-I12</f>
        <v>1.4538401019661737</v>
      </c>
      <c r="M12">
        <f t="shared" ref="M12:M16" si="16">I12-K12</f>
        <v>0.71261206448599257</v>
      </c>
      <c r="Q12" t="s">
        <v>38</v>
      </c>
      <c r="R12">
        <f t="shared" si="0"/>
        <v>11.76470588235294</v>
      </c>
      <c r="S12">
        <f t="shared" si="1"/>
        <v>12.987012987012985</v>
      </c>
      <c r="T12">
        <f t="shared" si="2"/>
        <v>14.285714285714288</v>
      </c>
      <c r="U12">
        <f t="shared" si="3"/>
        <v>12.048192771084336</v>
      </c>
      <c r="V12">
        <f t="shared" si="4"/>
        <v>14.0625</v>
      </c>
      <c r="W12">
        <f t="shared" si="5"/>
        <v>15.517241379310342</v>
      </c>
      <c r="X12">
        <f t="shared" ref="X12:X16" si="17">AVERAGE(R12:W12)</f>
        <v>13.444227884245814</v>
      </c>
      <c r="Y12">
        <f t="shared" ref="Y12:Y16" si="18">MAX(R12:W12)</f>
        <v>15.517241379310342</v>
      </c>
      <c r="Z12">
        <f t="shared" ref="Z12:Z16" si="19">MIN(R12:W12)</f>
        <v>11.76470588235294</v>
      </c>
      <c r="AA12">
        <f t="shared" ref="AA12:AA16" si="20">Y12-X12</f>
        <v>2.0730134950645276</v>
      </c>
      <c r="AB12">
        <f t="shared" ref="AB12:AB16" si="21">X12-Z12</f>
        <v>1.6795220018928738</v>
      </c>
    </row>
    <row r="13" spans="1:28" x14ac:dyDescent="0.25">
      <c r="A13" t="s">
        <v>39</v>
      </c>
      <c r="B13">
        <f t="shared" ref="B13:B16" si="22">(B4/$B$8)*100</f>
        <v>18.146718146718147</v>
      </c>
      <c r="C13">
        <f t="shared" si="6"/>
        <v>17.301038062283737</v>
      </c>
      <c r="D13">
        <f t="shared" si="7"/>
        <v>15.811965811965811</v>
      </c>
      <c r="E13">
        <f t="shared" si="8"/>
        <v>18.654434250764524</v>
      </c>
      <c r="F13">
        <f t="shared" si="9"/>
        <v>17.341040462427745</v>
      </c>
      <c r="G13">
        <f t="shared" si="10"/>
        <v>17.479674796747965</v>
      </c>
      <c r="H13">
        <f t="shared" si="11"/>
        <v>16.546762589928054</v>
      </c>
      <c r="I13">
        <f t="shared" si="12"/>
        <v>17.325947731547995</v>
      </c>
      <c r="J13">
        <f t="shared" si="13"/>
        <v>18.654434250764524</v>
      </c>
      <c r="K13">
        <f t="shared" si="14"/>
        <v>15.811965811965811</v>
      </c>
      <c r="L13">
        <f>J13-I13</f>
        <v>1.3284865192165292</v>
      </c>
      <c r="M13">
        <f>I13-K13</f>
        <v>1.513981919582184</v>
      </c>
      <c r="Q13" t="s">
        <v>39</v>
      </c>
      <c r="R13">
        <f t="shared" si="0"/>
        <v>15.294117647058824</v>
      </c>
      <c r="S13">
        <f t="shared" si="1"/>
        <v>14.285714285714285</v>
      </c>
      <c r="T13">
        <f t="shared" si="2"/>
        <v>15.873015873015872</v>
      </c>
      <c r="U13">
        <f t="shared" si="3"/>
        <v>15.66265060240964</v>
      </c>
      <c r="V13">
        <f t="shared" si="4"/>
        <v>15.625</v>
      </c>
      <c r="W13">
        <f t="shared" si="5"/>
        <v>15.517241379310342</v>
      </c>
      <c r="X13">
        <f t="shared" si="17"/>
        <v>15.376289964584828</v>
      </c>
      <c r="Y13">
        <f t="shared" si="18"/>
        <v>15.873015873015872</v>
      </c>
      <c r="Z13">
        <f t="shared" si="19"/>
        <v>14.285714285714285</v>
      </c>
      <c r="AA13">
        <f t="shared" si="20"/>
        <v>0.49672590843104381</v>
      </c>
      <c r="AB13">
        <f t="shared" si="21"/>
        <v>1.0905756788705432</v>
      </c>
    </row>
    <row r="14" spans="1:28" x14ac:dyDescent="0.25">
      <c r="A14" t="s">
        <v>40</v>
      </c>
      <c r="B14">
        <f>(B5/$B$8)*100</f>
        <v>27.799227799227801</v>
      </c>
      <c r="C14">
        <f t="shared" si="6"/>
        <v>30.449826989619378</v>
      </c>
      <c r="D14">
        <f t="shared" si="7"/>
        <v>29.059829059829056</v>
      </c>
      <c r="E14">
        <f t="shared" si="8"/>
        <v>29.357798165137609</v>
      </c>
      <c r="F14">
        <f t="shared" si="9"/>
        <v>29.479768786127163</v>
      </c>
      <c r="G14">
        <f t="shared" si="10"/>
        <v>28.455284552845526</v>
      </c>
      <c r="H14">
        <f t="shared" si="11"/>
        <v>30.935251798561147</v>
      </c>
      <c r="I14">
        <f t="shared" si="12"/>
        <v>29.362426735906812</v>
      </c>
      <c r="J14">
        <f t="shared" si="13"/>
        <v>30.935251798561147</v>
      </c>
      <c r="K14">
        <f t="shared" si="14"/>
        <v>27.799227799227801</v>
      </c>
      <c r="L14">
        <f t="shared" si="15"/>
        <v>1.572825062654335</v>
      </c>
      <c r="M14">
        <f t="shared" si="16"/>
        <v>1.5631989366790116</v>
      </c>
      <c r="Q14" t="s">
        <v>40</v>
      </c>
      <c r="R14">
        <f t="shared" si="0"/>
        <v>18.823529411764707</v>
      </c>
      <c r="S14">
        <f t="shared" si="1"/>
        <v>19.480519480519479</v>
      </c>
      <c r="T14">
        <f t="shared" si="2"/>
        <v>17.460317460317462</v>
      </c>
      <c r="U14">
        <f t="shared" si="3"/>
        <v>19.277108433734938</v>
      </c>
      <c r="V14">
        <f t="shared" si="4"/>
        <v>17.1875</v>
      </c>
      <c r="W14">
        <f t="shared" si="5"/>
        <v>17.241379310344826</v>
      </c>
      <c r="X14">
        <f t="shared" si="17"/>
        <v>18.245059016113569</v>
      </c>
      <c r="Y14">
        <f t="shared" si="18"/>
        <v>19.480519480519479</v>
      </c>
      <c r="Z14">
        <f t="shared" si="19"/>
        <v>17.1875</v>
      </c>
      <c r="AA14">
        <f t="shared" si="20"/>
        <v>1.2354604644059108</v>
      </c>
      <c r="AB14">
        <f t="shared" si="21"/>
        <v>1.0575590161135686</v>
      </c>
    </row>
    <row r="15" spans="1:28" x14ac:dyDescent="0.25">
      <c r="A15" t="s">
        <v>41</v>
      </c>
      <c r="B15">
        <f t="shared" si="22"/>
        <v>28.185328185328185</v>
      </c>
      <c r="C15">
        <f t="shared" si="6"/>
        <v>29.065743944636679</v>
      </c>
      <c r="D15">
        <f t="shared" si="7"/>
        <v>30.341880341880341</v>
      </c>
      <c r="E15">
        <f t="shared" si="8"/>
        <v>29.969418960244649</v>
      </c>
      <c r="F15">
        <f t="shared" si="9"/>
        <v>29.190751445086704</v>
      </c>
      <c r="G15">
        <f t="shared" si="10"/>
        <v>29.268292682926827</v>
      </c>
      <c r="H15">
        <f t="shared" si="11"/>
        <v>29.136690647482013</v>
      </c>
      <c r="I15">
        <f t="shared" si="12"/>
        <v>29.308300886797912</v>
      </c>
      <c r="J15">
        <f t="shared" si="13"/>
        <v>30.341880341880341</v>
      </c>
      <c r="K15">
        <f t="shared" si="14"/>
        <v>28.185328185328185</v>
      </c>
      <c r="L15">
        <f t="shared" si="15"/>
        <v>1.0335794550824282</v>
      </c>
      <c r="M15">
        <f t="shared" si="16"/>
        <v>1.1229727014697275</v>
      </c>
      <c r="Q15" t="s">
        <v>41</v>
      </c>
      <c r="R15">
        <f t="shared" si="0"/>
        <v>22.352941176470587</v>
      </c>
      <c r="S15">
        <f t="shared" si="1"/>
        <v>22.077922077922075</v>
      </c>
      <c r="T15">
        <f t="shared" si="2"/>
        <v>19.047619047619047</v>
      </c>
      <c r="U15">
        <f t="shared" si="3"/>
        <v>22.891566265060238</v>
      </c>
      <c r="V15">
        <f t="shared" si="4"/>
        <v>20.3125</v>
      </c>
      <c r="W15">
        <f t="shared" si="5"/>
        <v>17.241379310344826</v>
      </c>
      <c r="X15">
        <f t="shared" si="17"/>
        <v>20.653987979569461</v>
      </c>
      <c r="Y15">
        <f t="shared" si="18"/>
        <v>22.891566265060238</v>
      </c>
      <c r="Z15">
        <f t="shared" si="19"/>
        <v>17.241379310344826</v>
      </c>
      <c r="AA15">
        <f t="shared" si="20"/>
        <v>2.2375782854907769</v>
      </c>
      <c r="AB15">
        <f t="shared" si="21"/>
        <v>3.4126086692246353</v>
      </c>
    </row>
    <row r="16" spans="1:28" x14ac:dyDescent="0.25">
      <c r="A16" t="s">
        <v>42</v>
      </c>
      <c r="B16">
        <f t="shared" si="22"/>
        <v>12.741312741312742</v>
      </c>
      <c r="C16">
        <f t="shared" si="6"/>
        <v>12.802768166089965</v>
      </c>
      <c r="D16">
        <f t="shared" si="7"/>
        <v>14.1025641025641</v>
      </c>
      <c r="E16">
        <f t="shared" si="8"/>
        <v>11.926605504587155</v>
      </c>
      <c r="F16">
        <f t="shared" si="9"/>
        <v>12.716763005780345</v>
      </c>
      <c r="G16">
        <f t="shared" si="10"/>
        <v>12.601626016260163</v>
      </c>
      <c r="H16">
        <f t="shared" si="11"/>
        <v>12.949640287769782</v>
      </c>
      <c r="I16">
        <f t="shared" si="12"/>
        <v>12.834468546337751</v>
      </c>
      <c r="J16">
        <f t="shared" si="13"/>
        <v>14.1025641025641</v>
      </c>
      <c r="K16">
        <f t="shared" si="14"/>
        <v>11.926605504587155</v>
      </c>
      <c r="L16">
        <f t="shared" si="15"/>
        <v>1.2680955562263492</v>
      </c>
      <c r="M16">
        <f t="shared" si="16"/>
        <v>0.90786304175059662</v>
      </c>
      <c r="Q16" t="s">
        <v>42</v>
      </c>
      <c r="R16">
        <f t="shared" si="0"/>
        <v>17.647058823529413</v>
      </c>
      <c r="S16">
        <f t="shared" si="1"/>
        <v>15.584415584415581</v>
      </c>
      <c r="T16">
        <f t="shared" si="2"/>
        <v>15.873015873015872</v>
      </c>
      <c r="U16">
        <f t="shared" si="3"/>
        <v>16.867469879518072</v>
      </c>
      <c r="V16">
        <f t="shared" si="4"/>
        <v>17.1875</v>
      </c>
      <c r="W16">
        <f t="shared" si="5"/>
        <v>15.517241379310342</v>
      </c>
      <c r="X16">
        <f t="shared" si="17"/>
        <v>16.446116923298217</v>
      </c>
      <c r="Y16">
        <f t="shared" si="18"/>
        <v>17.647058823529413</v>
      </c>
      <c r="Z16">
        <f t="shared" si="19"/>
        <v>15.517241379310342</v>
      </c>
      <c r="AA16">
        <f t="shared" si="20"/>
        <v>1.2009419002311965</v>
      </c>
      <c r="AB16">
        <f t="shared" si="21"/>
        <v>0.92887554398787486</v>
      </c>
    </row>
    <row r="18" spans="1:22" x14ac:dyDescent="0.25">
      <c r="B18" t="s">
        <v>24</v>
      </c>
      <c r="C18" t="s">
        <v>26</v>
      </c>
      <c r="D18" t="s">
        <v>25</v>
      </c>
      <c r="E18" t="s">
        <v>43</v>
      </c>
      <c r="F18" t="s">
        <v>27</v>
      </c>
      <c r="R18" t="s">
        <v>24</v>
      </c>
      <c r="S18" t="s">
        <v>26</v>
      </c>
      <c r="T18" t="s">
        <v>25</v>
      </c>
      <c r="U18" t="s">
        <v>43</v>
      </c>
      <c r="V18" t="s">
        <v>27</v>
      </c>
    </row>
    <row r="19" spans="1:22" x14ac:dyDescent="0.25">
      <c r="A19" t="s">
        <v>31</v>
      </c>
      <c r="B19">
        <v>4.9006884793679708</v>
      </c>
      <c r="C19">
        <v>5.6910569105691051</v>
      </c>
      <c r="D19">
        <v>4.281345565749235</v>
      </c>
      <c r="E19">
        <v>0.79036843120113431</v>
      </c>
      <c r="F19">
        <v>0.61934291361873584</v>
      </c>
      <c r="Q19" t="s">
        <v>31</v>
      </c>
      <c r="R19">
        <v>15.83431823218811</v>
      </c>
      <c r="S19">
        <v>18.96551724137931</v>
      </c>
      <c r="T19">
        <v>13.253012048192772</v>
      </c>
      <c r="U19">
        <v>3.1311990091911994</v>
      </c>
      <c r="V19">
        <v>2.5813061839953377</v>
      </c>
    </row>
    <row r="20" spans="1:22" x14ac:dyDescent="0.25">
      <c r="A20" t="s">
        <v>32</v>
      </c>
      <c r="B20">
        <v>6.2681676200415479</v>
      </c>
      <c r="C20">
        <v>7.7220077220077217</v>
      </c>
      <c r="D20">
        <v>5.5555555555555554</v>
      </c>
      <c r="E20">
        <v>1.4538401019661737</v>
      </c>
      <c r="F20">
        <v>0.71261206448599257</v>
      </c>
      <c r="Q20" t="s">
        <v>32</v>
      </c>
      <c r="R20">
        <v>13.444227884245814</v>
      </c>
      <c r="S20">
        <v>15.517241379310342</v>
      </c>
      <c r="T20">
        <v>11.76470588235294</v>
      </c>
      <c r="U20">
        <v>2.0730134950645276</v>
      </c>
      <c r="V20">
        <v>1.6795220018928738</v>
      </c>
    </row>
    <row r="21" spans="1:22" x14ac:dyDescent="0.25">
      <c r="A21" t="s">
        <v>33</v>
      </c>
      <c r="B21">
        <v>17.325947731547995</v>
      </c>
      <c r="C21">
        <v>18.654434250764524</v>
      </c>
      <c r="D21">
        <v>15.811965811965811</v>
      </c>
      <c r="E21">
        <v>1.3284865192165292</v>
      </c>
      <c r="F21">
        <v>1.513981919582184</v>
      </c>
      <c r="Q21" t="s">
        <v>33</v>
      </c>
      <c r="R21">
        <v>15.376289964584828</v>
      </c>
      <c r="S21">
        <v>15.873015873015872</v>
      </c>
      <c r="T21">
        <v>14.285714285714285</v>
      </c>
      <c r="U21">
        <v>0.49672590843104381</v>
      </c>
      <c r="V21">
        <v>1.0905756788705432</v>
      </c>
    </row>
    <row r="22" spans="1:22" x14ac:dyDescent="0.25">
      <c r="A22" t="s">
        <v>34</v>
      </c>
      <c r="B22">
        <v>29.362426735906812</v>
      </c>
      <c r="C22">
        <v>30.935251798561147</v>
      </c>
      <c r="D22">
        <v>27.799227799227801</v>
      </c>
      <c r="E22">
        <v>1.572825062654335</v>
      </c>
      <c r="F22">
        <v>1.5631989366790116</v>
      </c>
      <c r="Q22" t="s">
        <v>34</v>
      </c>
      <c r="R22">
        <v>18.245059016113569</v>
      </c>
      <c r="S22">
        <v>19.480519480519479</v>
      </c>
      <c r="T22">
        <v>17.1875</v>
      </c>
      <c r="U22">
        <v>1.2354604644059108</v>
      </c>
      <c r="V22">
        <v>1.0575590161135686</v>
      </c>
    </row>
    <row r="23" spans="1:22" x14ac:dyDescent="0.25">
      <c r="A23" t="s">
        <v>35</v>
      </c>
      <c r="B23">
        <v>29.308300886797912</v>
      </c>
      <c r="C23">
        <v>30.341880341880341</v>
      </c>
      <c r="D23">
        <v>28.185328185328185</v>
      </c>
      <c r="E23">
        <v>1.0335794550824282</v>
      </c>
      <c r="F23">
        <v>1.1229727014697275</v>
      </c>
      <c r="Q23" t="s">
        <v>35</v>
      </c>
      <c r="R23">
        <v>20.653987979569461</v>
      </c>
      <c r="S23">
        <v>22.891566265060238</v>
      </c>
      <c r="T23">
        <v>17.241379310344826</v>
      </c>
      <c r="U23">
        <v>2.2375782854907769</v>
      </c>
      <c r="V23">
        <v>3.4126086692246353</v>
      </c>
    </row>
    <row r="24" spans="1:22" x14ac:dyDescent="0.25">
      <c r="A24" t="s">
        <v>36</v>
      </c>
      <c r="B24">
        <v>12.834468546337751</v>
      </c>
      <c r="C24">
        <v>14.1025641025641</v>
      </c>
      <c r="D24">
        <v>11.926605504587155</v>
      </c>
      <c r="E24">
        <v>1.2680955562263492</v>
      </c>
      <c r="F24">
        <v>0.90786304175059662</v>
      </c>
      <c r="Q24" t="s">
        <v>36</v>
      </c>
      <c r="R24">
        <v>16.446116923298217</v>
      </c>
      <c r="S24">
        <v>17.647058823529413</v>
      </c>
      <c r="T24">
        <v>15.517241379310342</v>
      </c>
      <c r="U24">
        <v>1.2009419002311965</v>
      </c>
      <c r="V24">
        <v>0.92887554398787486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3"/>
  <sheetViews>
    <sheetView workbookViewId="0">
      <selection activeCell="AE23" sqref="AE23"/>
    </sheetView>
  </sheetViews>
  <sheetFormatPr defaultRowHeight="15" x14ac:dyDescent="0.25"/>
  <sheetData>
    <row r="1" spans="1:15" x14ac:dyDescent="0.25">
      <c r="B1" t="s">
        <v>0</v>
      </c>
      <c r="J1" t="s">
        <v>5</v>
      </c>
    </row>
    <row r="2" spans="1:15" x14ac:dyDescent="0.25">
      <c r="A2" t="s">
        <v>30</v>
      </c>
      <c r="B2">
        <v>1993</v>
      </c>
      <c r="C2">
        <v>2000</v>
      </c>
      <c r="D2">
        <v>2007</v>
      </c>
      <c r="E2">
        <v>2009</v>
      </c>
      <c r="F2">
        <v>2018</v>
      </c>
      <c r="G2">
        <v>2023</v>
      </c>
      <c r="J2">
        <v>1993</v>
      </c>
      <c r="K2">
        <v>2000</v>
      </c>
      <c r="L2">
        <v>2007</v>
      </c>
      <c r="M2">
        <v>2009</v>
      </c>
      <c r="N2">
        <v>2018</v>
      </c>
      <c r="O2">
        <v>2023</v>
      </c>
    </row>
    <row r="3" spans="1:15" x14ac:dyDescent="0.25">
      <c r="A3" t="s">
        <v>44</v>
      </c>
      <c r="B3">
        <v>136</v>
      </c>
      <c r="C3">
        <v>138</v>
      </c>
      <c r="D3">
        <v>127</v>
      </c>
      <c r="E3">
        <v>114.5</v>
      </c>
      <c r="F3">
        <v>79.75</v>
      </c>
      <c r="G3">
        <v>93</v>
      </c>
      <c r="J3">
        <v>109</v>
      </c>
      <c r="K3">
        <v>146</v>
      </c>
      <c r="L3">
        <v>66</v>
      </c>
      <c r="M3">
        <v>83.75</v>
      </c>
      <c r="N3">
        <v>42.125</v>
      </c>
      <c r="O3">
        <v>46.7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10"/>
  <sheetViews>
    <sheetView tabSelected="1" workbookViewId="0">
      <selection activeCell="D13" sqref="D13"/>
    </sheetView>
  </sheetViews>
  <sheetFormatPr defaultRowHeight="15" x14ac:dyDescent="0.25"/>
  <cols>
    <col min="2" max="3" width="12" bestFit="1" customWidth="1"/>
    <col min="4" max="4" width="11.28515625" bestFit="1" customWidth="1"/>
    <col min="5" max="5" width="12" bestFit="1" customWidth="1"/>
  </cols>
  <sheetData>
    <row r="1" spans="1:15" x14ac:dyDescent="0.25">
      <c r="B1" t="s">
        <v>45</v>
      </c>
      <c r="C1" t="s">
        <v>46</v>
      </c>
      <c r="D1" t="s">
        <v>47</v>
      </c>
      <c r="E1" t="s">
        <v>48</v>
      </c>
      <c r="J1" t="s">
        <v>0</v>
      </c>
      <c r="K1" t="s">
        <v>5</v>
      </c>
      <c r="N1" t="s">
        <v>0</v>
      </c>
      <c r="O1" t="s">
        <v>5</v>
      </c>
    </row>
    <row r="2" spans="1:15" x14ac:dyDescent="0.25">
      <c r="B2">
        <v>4.0999999999999996</v>
      </c>
      <c r="C2">
        <v>10.179</v>
      </c>
      <c r="D2">
        <v>10.7</v>
      </c>
      <c r="E2">
        <v>20.98</v>
      </c>
      <c r="I2">
        <v>2015</v>
      </c>
      <c r="J2">
        <v>13.514285714285716</v>
      </c>
      <c r="K2">
        <v>23.225000000000001</v>
      </c>
      <c r="M2">
        <v>2023</v>
      </c>
      <c r="N2">
        <v>16.549571428571429</v>
      </c>
      <c r="O2">
        <v>20.721833333333333</v>
      </c>
    </row>
    <row r="3" spans="1:15" x14ac:dyDescent="0.25">
      <c r="B3">
        <v>3.7</v>
      </c>
      <c r="C3">
        <v>7.53</v>
      </c>
      <c r="D3">
        <v>9</v>
      </c>
      <c r="E3">
        <v>16.57</v>
      </c>
    </row>
    <row r="4" spans="1:15" x14ac:dyDescent="0.25">
      <c r="B4">
        <v>45.1</v>
      </c>
      <c r="C4">
        <v>21.35</v>
      </c>
      <c r="D4">
        <v>37.200000000000003</v>
      </c>
      <c r="E4">
        <v>19.079000000000001</v>
      </c>
    </row>
    <row r="5" spans="1:15" x14ac:dyDescent="0.25">
      <c r="B5">
        <v>13.3</v>
      </c>
      <c r="C5">
        <v>9.4629999999999992</v>
      </c>
      <c r="D5">
        <v>36.799999999999997</v>
      </c>
      <c r="E5">
        <v>39.1</v>
      </c>
      <c r="I5" t="s">
        <v>49</v>
      </c>
      <c r="J5">
        <v>45.1</v>
      </c>
      <c r="K5">
        <v>42.5</v>
      </c>
      <c r="M5" t="s">
        <v>50</v>
      </c>
      <c r="N5">
        <v>30.66</v>
      </c>
      <c r="O5">
        <v>39.1</v>
      </c>
    </row>
    <row r="6" spans="1:15" x14ac:dyDescent="0.25">
      <c r="B6">
        <v>16.600000000000001</v>
      </c>
      <c r="C6">
        <v>15.074999999999999</v>
      </c>
      <c r="D6">
        <v>8.4</v>
      </c>
      <c r="E6">
        <v>15.71</v>
      </c>
      <c r="I6" t="s">
        <v>51</v>
      </c>
      <c r="J6">
        <v>3.7</v>
      </c>
      <c r="K6">
        <v>8.4</v>
      </c>
      <c r="M6" t="s">
        <v>52</v>
      </c>
      <c r="N6">
        <v>7.53</v>
      </c>
      <c r="O6">
        <v>12.891999999999999</v>
      </c>
    </row>
    <row r="7" spans="1:15" x14ac:dyDescent="0.25">
      <c r="B7">
        <v>3.7</v>
      </c>
      <c r="C7">
        <v>21.59</v>
      </c>
      <c r="D7">
        <v>9</v>
      </c>
      <c r="E7">
        <v>12.891999999999999</v>
      </c>
      <c r="I7" t="s">
        <v>53</v>
      </c>
      <c r="J7">
        <f>J5-J2</f>
        <v>31.585714285714285</v>
      </c>
      <c r="K7">
        <f>K5-K2</f>
        <v>19.274999999999999</v>
      </c>
      <c r="M7" t="s">
        <v>53</v>
      </c>
      <c r="N7">
        <f>N5-N2</f>
        <v>14.110428571428571</v>
      </c>
      <c r="O7">
        <f>O5-O2</f>
        <v>18.378166666666669</v>
      </c>
    </row>
    <row r="8" spans="1:15" x14ac:dyDescent="0.25">
      <c r="B8">
        <v>8.1</v>
      </c>
      <c r="C8">
        <v>30.66</v>
      </c>
      <c r="D8">
        <v>42.5</v>
      </c>
      <c r="I8" t="s">
        <v>54</v>
      </c>
      <c r="J8">
        <f>J2-J6</f>
        <v>9.8142857142857167</v>
      </c>
      <c r="K8">
        <f>O2-K6</f>
        <v>12.321833333333332</v>
      </c>
      <c r="M8" t="s">
        <v>54</v>
      </c>
      <c r="N8">
        <f>N2-N6</f>
        <v>9.0195714285714281</v>
      </c>
      <c r="O8">
        <f>O2-O6</f>
        <v>7.8298333333333332</v>
      </c>
    </row>
    <row r="9" spans="1:15" x14ac:dyDescent="0.25">
      <c r="D9">
        <v>32.200000000000003</v>
      </c>
    </row>
    <row r="10" spans="1:15" x14ac:dyDescent="0.25">
      <c r="A10" t="s">
        <v>55</v>
      </c>
      <c r="B10">
        <f>AVERAGE(B2:B9)</f>
        <v>13.514285714285716</v>
      </c>
      <c r="C10">
        <f t="shared" ref="C10:E10" si="0">AVERAGE(C2:C9)</f>
        <v>16.549571428571429</v>
      </c>
      <c r="D10">
        <f t="shared" si="0"/>
        <v>23.225000000000001</v>
      </c>
      <c r="E10">
        <f t="shared" si="0"/>
        <v>20.721833333333333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Figura1 - Evoluzione DDT</vt:lpstr>
      <vt:lpstr>Figura2 - Ripartizione % DDT</vt:lpstr>
      <vt:lpstr>Figura3 - Evoluzione PCB</vt:lpstr>
      <vt:lpstr>Figura4 - Ripartizione % PCB</vt:lpstr>
      <vt:lpstr>Figura5 - Evoluzione Hg</vt:lpstr>
      <vt:lpstr>Figura 6 - Confronto conc. PFOS</vt:lpstr>
    </vt:vector>
  </TitlesOfParts>
  <Company>Amministrazione Cantonale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Danza Francesco / t123341</dc:creator>
  <cp:lastModifiedBy>DI PIAZZA ROSA MARIA</cp:lastModifiedBy>
  <dcterms:created xsi:type="dcterms:W3CDTF">2024-07-04T08:18:43Z</dcterms:created>
  <dcterms:modified xsi:type="dcterms:W3CDTF">2024-09-23T10:46:11Z</dcterms:modified>
</cp:coreProperties>
</file>